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9440" windowHeight="11385" activeTab="0"/>
  </bookViews>
  <sheets>
    <sheet name="Resumo da UA" sheetId="1" r:id="rId1"/>
    <sheet name="Sistema - Custeio - ICSA" sheetId="2" r:id="rId2"/>
    <sheet name="Sistema - Capital - ICSA" sheetId="3" r:id="rId3"/>
    <sheet name="Drive - Custeio - ICSA" sheetId="4" r:id="rId4"/>
    <sheet name="Drive - Capital - ICSA" sheetId="5" r:id="rId5"/>
  </sheets>
  <definedNames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proplan-p05747</author>
  </authors>
  <commentList>
    <comment ref="A12" authorId="0">
      <text>
        <r>
          <rPr>
            <b/>
            <sz val="9"/>
            <rFont val="Tahoma"/>
            <family val="2"/>
          </rPr>
          <t>proplan-p05747:</t>
        </r>
        <r>
          <rPr>
            <sz val="9"/>
            <rFont val="Tahoma"/>
            <family val="2"/>
          </rPr>
          <t xml:space="preserve">
Proc. 6664-2017-21</t>
        </r>
      </text>
    </comment>
    <comment ref="A13" authorId="0">
      <text>
        <r>
          <rPr>
            <b/>
            <sz val="9"/>
            <rFont val="Tahoma"/>
            <family val="2"/>
          </rPr>
          <t>proplan-p05747:</t>
        </r>
        <r>
          <rPr>
            <sz val="9"/>
            <rFont val="Tahoma"/>
            <family val="2"/>
          </rPr>
          <t xml:space="preserve">
Proc 8808/2017-84</t>
        </r>
      </text>
    </comment>
    <comment ref="F20" authorId="0">
      <text>
        <r>
          <rPr>
            <b/>
            <sz val="9"/>
            <rFont val="Tahoma"/>
            <family val="2"/>
          </rPr>
          <t>proplan-p05747:</t>
        </r>
        <r>
          <rPr>
            <sz val="9"/>
            <rFont val="Tahoma"/>
            <family val="2"/>
          </rPr>
          <t xml:space="preserve">
Pedido de transferência de R$ 320,00 de diárias para transportes.
Proc. 012110/2017-63</t>
        </r>
      </text>
    </comment>
    <comment ref="D26" authorId="0">
      <text>
        <r>
          <rPr>
            <b/>
            <sz val="9"/>
            <rFont val="Tahoma"/>
            <family val="2"/>
          </rPr>
          <t>proplan-p05747:</t>
        </r>
        <r>
          <rPr>
            <sz val="9"/>
            <rFont val="Tahoma"/>
            <family val="2"/>
          </rPr>
          <t xml:space="preserve">
Pedido de transferência de R$ 320,00 de diárias para transportes.
Proc. 012110/2017-63</t>
        </r>
      </text>
    </comment>
    <comment ref="A14" authorId="0">
      <text>
        <r>
          <rPr>
            <b/>
            <sz val="9"/>
            <rFont val="Tahoma"/>
            <family val="2"/>
          </rPr>
          <t>proplan-p05747:</t>
        </r>
        <r>
          <rPr>
            <sz val="9"/>
            <rFont val="Tahoma"/>
            <family val="2"/>
          </rPr>
          <t xml:space="preserve">
Proc 012040/2017-43</t>
        </r>
      </text>
    </comment>
  </commentList>
</comments>
</file>

<file path=xl/sharedStrings.xml><?xml version="1.0" encoding="utf-8"?>
<sst xmlns="http://schemas.openxmlformats.org/spreadsheetml/2006/main" count="215" uniqueCount="114">
  <si>
    <t>Total</t>
  </si>
  <si>
    <t xml:space="preserve">INSTITUTO DE CIÊNCIAS SOCIAIS APLICADAS </t>
  </si>
  <si>
    <t>Diárias</t>
  </si>
  <si>
    <t>Nº do Empenho</t>
  </si>
  <si>
    <t>Descrição</t>
  </si>
  <si>
    <t>Valor Inicial</t>
  </si>
  <si>
    <t>Complemento / Cancelamento</t>
  </si>
  <si>
    <t>Utilizado</t>
  </si>
  <si>
    <t>Saldo</t>
  </si>
  <si>
    <t>Diárias - Servidores</t>
  </si>
  <si>
    <t>Transportes</t>
  </si>
  <si>
    <t>Complemento/ Cancelamento</t>
  </si>
  <si>
    <t>Instituto de Ciências Sociais Aplicadas</t>
  </si>
  <si>
    <t>Unidade Acadêmica</t>
  </si>
  <si>
    <t>Diárias - Colab. Eventual</t>
  </si>
  <si>
    <t>Capital (R$)</t>
  </si>
  <si>
    <t>Custeio (R$)</t>
  </si>
  <si>
    <t xml:space="preserve">Saldo da Matriz </t>
  </si>
  <si>
    <t>Contingenciamento (10 % custeio e 30% capital)</t>
  </si>
  <si>
    <t>Complementação - Viagens Acadêmicas</t>
  </si>
  <si>
    <t>Inversão para Diárias - Colaborador Eventual</t>
  </si>
  <si>
    <t>2017NE000021</t>
  </si>
  <si>
    <t>2017NE000165</t>
  </si>
  <si>
    <t>Contingenciamento Provisório - 10%</t>
  </si>
  <si>
    <t>Transferência para pagamento da Associação Nacional de Ensino e Pesquisa de Campo de Públicas</t>
  </si>
  <si>
    <t>2ª Inversão para Diárias - Civil</t>
  </si>
  <si>
    <t>1ª Inversão para Diárias - Civil</t>
  </si>
  <si>
    <t>SIAFI</t>
  </si>
  <si>
    <t>Pré-Empenho</t>
  </si>
  <si>
    <t>339039-01</t>
  </si>
  <si>
    <t xml:space="preserve">Inexigibilidade </t>
  </si>
  <si>
    <t>NOVAKONO COMERCIAL E PROJETOS LTDA</t>
  </si>
  <si>
    <t>108127</t>
  </si>
  <si>
    <t>112</t>
  </si>
  <si>
    <t>M</t>
  </si>
  <si>
    <t>ICSA</t>
  </si>
  <si>
    <t>G</t>
  </si>
  <si>
    <t>1956</t>
  </si>
  <si>
    <t>N</t>
  </si>
  <si>
    <t>Renovação anual de assinatura da Revista Exame, com o fornecimento das mesmas para serem utilizadas pelos usuários da Biblioteca do Campus Avançado de Varginha da Unviersidade Federal de Alfenas - UNIFAL-MG.</t>
  </si>
  <si>
    <t>Assinatura</t>
  </si>
  <si>
    <t>Inexibilidade nº 33/2017</t>
  </si>
  <si>
    <t>Editora Forum Ltda</t>
  </si>
  <si>
    <t>152162</t>
  </si>
  <si>
    <t>1</t>
  </si>
  <si>
    <t>Renovação anual de assinatura da Revista de Direito do Terceiro Setor-RDTS, com o fonecimento dos mesmos para serem utilizadas pelos usuários da Biblioteca.</t>
  </si>
  <si>
    <t>Drive - Custeio - ICSA</t>
  </si>
  <si>
    <t>Sistema - Custeio - ICSA</t>
  </si>
  <si>
    <t>Sistema - Capital - ICSA</t>
  </si>
  <si>
    <t>801091</t>
  </si>
  <si>
    <t>801102</t>
  </si>
  <si>
    <t>Parcela utilizada com viagens acadêmicas</t>
  </si>
  <si>
    <t>Editora Caros Amigos Ltda - EPP</t>
  </si>
  <si>
    <t>Inexigibilidade nº 48//2017</t>
  </si>
  <si>
    <t>Renovação de assinatura da Revista Caros Amigos (Cód. Assinatura 00299431), para atender as demandas dos cursos de graduação do Campus Avançado de Varginha da Universidade Federal de Alfenas - MG.</t>
  </si>
  <si>
    <t>Modalidade</t>
  </si>
  <si>
    <t>Empresa</t>
  </si>
  <si>
    <t>UGR</t>
  </si>
  <si>
    <t>PTRES</t>
  </si>
  <si>
    <t>Fonte</t>
  </si>
  <si>
    <t>PI - Enq.</t>
  </si>
  <si>
    <t>PI - Ação</t>
  </si>
  <si>
    <t>PI - Etapa</t>
  </si>
  <si>
    <t>PI - Categoria</t>
  </si>
  <si>
    <t>PI - Modalidade</t>
  </si>
  <si>
    <t>ID</t>
  </si>
  <si>
    <t>Item</t>
  </si>
  <si>
    <t>Nome</t>
  </si>
  <si>
    <t>Unidade</t>
  </si>
  <si>
    <t xml:space="preserve">Qtde </t>
  </si>
  <si>
    <t>Valor Uni R$</t>
  </si>
  <si>
    <t>Valor Tot R$</t>
  </si>
  <si>
    <t>Empenho</t>
  </si>
  <si>
    <t xml:space="preserve">Saldo </t>
  </si>
  <si>
    <t>PREGÃO</t>
  </si>
  <si>
    <t>FORNECEDOR</t>
  </si>
  <si>
    <t>ITEM</t>
  </si>
  <si>
    <t>SIGE</t>
  </si>
  <si>
    <t>DESCRIÇÃO</t>
  </si>
  <si>
    <t>UN</t>
  </si>
  <si>
    <t>QTD. LIC.</t>
  </si>
  <si>
    <t>QTD. SOL.</t>
  </si>
  <si>
    <t>QTD. EMP.</t>
  </si>
  <si>
    <t>R$ UN</t>
  </si>
  <si>
    <t>R$ TOTAL</t>
  </si>
  <si>
    <t>R$ TOTAL EMP.</t>
  </si>
  <si>
    <t>STATUS</t>
  </si>
  <si>
    <t>N° EMPENHO</t>
  </si>
  <si>
    <t>DATA EMPENHO</t>
  </si>
  <si>
    <t>MATRIZ ORÇAMENTARIA</t>
  </si>
  <si>
    <t>SUBAÇÃO</t>
  </si>
  <si>
    <t>2ª Inversão de Custeio para Capital</t>
  </si>
  <si>
    <t>1ª Inversão de Custeio para Capital</t>
  </si>
  <si>
    <t>113-2016</t>
  </si>
  <si>
    <t>GLOBAL DISTRIBUICAO DE BENS DE CONSUMO LTDA.</t>
  </si>
  <si>
    <t>Computador Tipo 1 - Processador i5-6500, 8GB (2x4Gb), HD de 500Gb SATA de 3.5?, Monitor de 23?, Windows 10 Pro, Teclado Padrão ABNT2, Mouse Óptico com...</t>
  </si>
  <si>
    <t>un</t>
  </si>
  <si>
    <t>EMPENHADO</t>
  </si>
  <si>
    <t>2017NE802090</t>
  </si>
  <si>
    <t>449052-35</t>
  </si>
  <si>
    <t>20RK 108127 112 - 449000 / 2017</t>
  </si>
  <si>
    <t>ICSA Instituto de Ciências Sociais Aplicadas</t>
  </si>
  <si>
    <t>Inexigibilidade nº 59/2017</t>
  </si>
  <si>
    <t xml:space="preserve">Valor Econômico S.A. </t>
  </si>
  <si>
    <t>0112</t>
  </si>
  <si>
    <t>Renovação do Jornal Valor Econômico, código de assinante 2319546, pelo período de 12(doze) meses, para atender as demandas dos cursos de graduação do Campus Avançado de Varginha da UNIFAL-MG.</t>
  </si>
  <si>
    <t>Inexigibilidade nº 60/2017</t>
  </si>
  <si>
    <t>Diversos</t>
  </si>
  <si>
    <t>SEM ENTRADA</t>
  </si>
  <si>
    <t>2017NE802252</t>
  </si>
  <si>
    <t>DATEN TECNOLOGIA LTDA</t>
  </si>
  <si>
    <t>Notebook Tipo 2 - Processador i7-6500U, 8Gb (2x4Gb), HD 500GB, Bateria de 4 células, Tela de 14? (1366x768), Windows 10 Pro, Garantia de 36 meses, com...</t>
  </si>
  <si>
    <t>2017NE802251</t>
  </si>
  <si>
    <t>Colunas1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</si>
</sst>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#,##0.00\ ;&quot;-R$ &quot;#,##0.00\ ;&quot; R$ -&quot;#\ ;@\ "/>
    <numFmt numFmtId="165" formatCode="#,##0.00\ ;\-#,##0.00\ ;&quot; -&quot;#\ ;@\ 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  <numFmt numFmtId="170" formatCode="&quot;Ativado&quot;;&quot;Ativado&quot;;&quot;Desativado&quot;"/>
    <numFmt numFmtId="171" formatCode="0.0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#,##0.00;\(#,##0.00\)"/>
    <numFmt numFmtId="176" formatCode="[$-416]dddd\,\ d&quot; de &quot;mmmm&quot; de &quot;yyyy"/>
    <numFmt numFmtId="177" formatCode="#,##0.00\ ;&quot; (&quot;#,##0.00\);&quot; -&quot;#\ ;@\ "/>
    <numFmt numFmtId="178" formatCode="_-* #,##0.00_-;\-* #,##0.00_-;_-* \-??_-;_-@"/>
    <numFmt numFmtId="179" formatCode="_-* #,##0.00_-;\-* #,##0.00_-;_-* \-??_-;_-@_-"/>
    <numFmt numFmtId="180" formatCode="#,##0.00_ ;\-#,##0.0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9"/>
      <name val="Calibri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Arial"/>
      <family val="2"/>
    </font>
    <font>
      <b/>
      <sz val="12"/>
      <color theme="0"/>
      <name val="Calibri"/>
      <family val="2"/>
    </font>
    <font>
      <sz val="12"/>
      <color rgb="FF000000"/>
      <name val="Arial Narrow"/>
      <family val="2"/>
    </font>
    <font>
      <b/>
      <sz val="8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2" fillId="25" borderId="0" applyNumberFormat="0" applyBorder="0" applyAlignment="0" applyProtection="0"/>
    <xf numFmtId="0" fontId="30" fillId="26" borderId="0" applyNumberFormat="0" applyBorder="0" applyAlignment="0" applyProtection="0"/>
    <xf numFmtId="0" fontId="2" fillId="17" borderId="0" applyNumberFormat="0" applyBorder="0" applyAlignment="0" applyProtection="0"/>
    <xf numFmtId="0" fontId="30" fillId="27" borderId="0" applyNumberFormat="0" applyBorder="0" applyAlignment="0" applyProtection="0"/>
    <xf numFmtId="0" fontId="2" fillId="19" borderId="0" applyNumberFormat="0" applyBorder="0" applyAlignment="0" applyProtection="0"/>
    <xf numFmtId="0" fontId="30" fillId="28" borderId="0" applyNumberFormat="0" applyBorder="0" applyAlignment="0" applyProtection="0"/>
    <xf numFmtId="0" fontId="2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33" borderId="0" applyNumberFormat="0" applyBorder="0" applyAlignment="0" applyProtection="0"/>
    <xf numFmtId="0" fontId="31" fillId="34" borderId="0" applyNumberFormat="0" applyBorder="0" applyAlignment="0" applyProtection="0"/>
    <xf numFmtId="0" fontId="3" fillId="7" borderId="0" applyNumberFormat="0" applyBorder="0" applyAlignment="0" applyProtection="0"/>
    <xf numFmtId="0" fontId="32" fillId="35" borderId="1" applyNumberFormat="0" applyAlignment="0" applyProtection="0"/>
    <xf numFmtId="0" fontId="4" fillId="36" borderId="2" applyNumberFormat="0" applyAlignment="0" applyProtection="0"/>
    <xf numFmtId="0" fontId="33" fillId="37" borderId="3" applyNumberFormat="0" applyAlignment="0" applyProtection="0"/>
    <xf numFmtId="0" fontId="5" fillId="38" borderId="4" applyNumberFormat="0" applyAlignment="0" applyProtection="0"/>
    <xf numFmtId="0" fontId="34" fillId="0" borderId="5" applyNumberFormat="0" applyFill="0" applyAlignment="0" applyProtection="0"/>
    <xf numFmtId="0" fontId="6" fillId="0" borderId="6" applyNumberFormat="0" applyFill="0" applyAlignment="0" applyProtection="0"/>
    <xf numFmtId="0" fontId="30" fillId="39" borderId="0" applyNumberFormat="0" applyBorder="0" applyAlignment="0" applyProtection="0"/>
    <xf numFmtId="0" fontId="2" fillId="40" borderId="0" applyNumberFormat="0" applyBorder="0" applyAlignment="0" applyProtection="0"/>
    <xf numFmtId="0" fontId="30" fillId="41" borderId="0" applyNumberFormat="0" applyBorder="0" applyAlignment="0" applyProtection="0"/>
    <xf numFmtId="0" fontId="2" fillId="42" borderId="0" applyNumberFormat="0" applyBorder="0" applyAlignment="0" applyProtection="0"/>
    <xf numFmtId="0" fontId="30" fillId="43" borderId="0" applyNumberFormat="0" applyBorder="0" applyAlignment="0" applyProtection="0"/>
    <xf numFmtId="0" fontId="2" fillId="44" borderId="0" applyNumberFormat="0" applyBorder="0" applyAlignment="0" applyProtection="0"/>
    <xf numFmtId="0" fontId="30" fillId="45" borderId="0" applyNumberFormat="0" applyBorder="0" applyAlignment="0" applyProtection="0"/>
    <xf numFmtId="0" fontId="2" fillId="29" borderId="0" applyNumberFormat="0" applyBorder="0" applyAlignment="0" applyProtection="0"/>
    <xf numFmtId="0" fontId="30" fillId="46" borderId="0" applyNumberFormat="0" applyBorder="0" applyAlignment="0" applyProtection="0"/>
    <xf numFmtId="0" fontId="2" fillId="31" borderId="0" applyNumberFormat="0" applyBorder="0" applyAlignment="0" applyProtection="0"/>
    <xf numFmtId="0" fontId="30" fillId="47" borderId="0" applyNumberFormat="0" applyBorder="0" applyAlignment="0" applyProtection="0"/>
    <xf numFmtId="0" fontId="2" fillId="48" borderId="0" applyNumberFormat="0" applyBorder="0" applyAlignment="0" applyProtection="0"/>
    <xf numFmtId="0" fontId="35" fillId="49" borderId="1" applyNumberFormat="0" applyAlignment="0" applyProtection="0"/>
    <xf numFmtId="0" fontId="7" fillId="13" borderId="2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50" borderId="0" applyNumberFormat="0" applyBorder="0" applyAlignment="0" applyProtection="0"/>
    <xf numFmtId="0" fontId="8" fillId="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ill="0" applyBorder="0" applyAlignment="0" applyProtection="0"/>
    <xf numFmtId="0" fontId="39" fillId="51" borderId="0" applyNumberFormat="0" applyBorder="0" applyAlignment="0" applyProtection="0"/>
    <xf numFmtId="0" fontId="9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Alignment="0" applyProtection="0"/>
    <xf numFmtId="9" fontId="0" fillId="0" borderId="0" applyFont="0" applyFill="0" applyBorder="0" applyAlignment="0" applyProtection="0"/>
    <xf numFmtId="0" fontId="40" fillId="35" borderId="9" applyNumberFormat="0" applyAlignment="0" applyProtection="0"/>
    <xf numFmtId="0" fontId="10" fillId="36" borderId="10" applyNumberFormat="0" applyAlignment="0" applyProtection="0"/>
    <xf numFmtId="41" fontId="0" fillId="0" borderId="0" applyFont="0" applyFill="0" applyBorder="0" applyAlignment="0" applyProtection="0"/>
    <xf numFmtId="165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3" fillId="0" borderId="12" applyNumberFormat="0" applyFill="0" applyAlignment="0" applyProtection="0"/>
    <xf numFmtId="0" fontId="45" fillId="0" borderId="13" applyNumberFormat="0" applyFill="0" applyAlignment="0" applyProtection="0"/>
    <xf numFmtId="0" fontId="14" fillId="0" borderId="14" applyNumberFormat="0" applyFill="0" applyAlignment="0" applyProtection="0"/>
    <xf numFmtId="0" fontId="46" fillId="0" borderId="15" applyNumberFormat="0" applyFill="0" applyAlignment="0" applyProtection="0"/>
    <xf numFmtId="0" fontId="15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17" fillId="0" borderId="18" applyNumberFormat="0" applyFill="0" applyAlignment="0" applyProtection="0"/>
    <xf numFmtId="43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47" fillId="0" borderId="0" xfId="0" applyFont="1" applyBorder="1" applyAlignment="1">
      <alignment horizontal="center" wrapText="1"/>
    </xf>
    <xf numFmtId="180" fontId="47" fillId="0" borderId="0" xfId="107" applyNumberFormat="1" applyFont="1" applyBorder="1" applyAlignment="1">
      <alignment horizontal="right" wrapText="1"/>
    </xf>
    <xf numFmtId="0" fontId="48" fillId="55" borderId="19" xfId="0" applyFont="1" applyFill="1" applyBorder="1" applyAlignment="1">
      <alignment horizontal="center" vertical="center" wrapText="1"/>
    </xf>
    <xf numFmtId="0" fontId="48" fillId="55" borderId="20" xfId="0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49" fillId="0" borderId="19" xfId="107" applyNumberFormat="1" applyFont="1" applyBorder="1" applyAlignment="1">
      <alignment horizontal="center" vertical="center" wrapText="1"/>
    </xf>
    <xf numFmtId="4" fontId="49" fillId="0" borderId="21" xfId="107" applyNumberFormat="1" applyFont="1" applyBorder="1" applyAlignment="1">
      <alignment horizontal="center" vertical="center" wrapText="1"/>
    </xf>
    <xf numFmtId="4" fontId="0" fillId="0" borderId="21" xfId="107" applyNumberFormat="1" applyFont="1" applyBorder="1" applyAlignment="1">
      <alignment horizontal="center" vertical="center" wrapText="1"/>
    </xf>
    <xf numFmtId="4" fontId="0" fillId="0" borderId="19" xfId="107" applyNumberFormat="1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24" fillId="0" borderId="19" xfId="107" applyNumberFormat="1" applyFont="1" applyBorder="1" applyAlignment="1">
      <alignment horizontal="center" vertical="center" wrapText="1"/>
    </xf>
    <xf numFmtId="180" fontId="49" fillId="0" borderId="19" xfId="107" applyNumberFormat="1" applyFont="1" applyBorder="1" applyAlignment="1">
      <alignment horizontal="center" vertical="center" wrapText="1"/>
    </xf>
    <xf numFmtId="180" fontId="0" fillId="0" borderId="19" xfId="107" applyNumberFormat="1" applyFont="1" applyBorder="1" applyAlignment="1">
      <alignment horizontal="center" vertical="center" wrapText="1"/>
    </xf>
    <xf numFmtId="180" fontId="47" fillId="0" borderId="19" xfId="107" applyNumberFormat="1" applyFont="1" applyBorder="1" applyAlignment="1">
      <alignment horizontal="center" vertical="center" wrapText="1"/>
    </xf>
    <xf numFmtId="43" fontId="0" fillId="56" borderId="19" xfId="107" applyNumberFormat="1" applyFont="1" applyFill="1" applyBorder="1" applyAlignment="1">
      <alignment horizontal="center" vertical="center" wrapText="1"/>
    </xf>
    <xf numFmtId="49" fontId="50" fillId="0" borderId="22" xfId="0" applyNumberFormat="1" applyFont="1" applyFill="1" applyBorder="1" applyAlignment="1">
      <alignment horizontal="center" vertical="center" wrapText="1"/>
    </xf>
    <xf numFmtId="49" fontId="50" fillId="0" borderId="23" xfId="0" applyNumberFormat="1" applyFont="1" applyFill="1" applyBorder="1" applyAlignment="1">
      <alignment horizontal="center" vertical="center" wrapText="1"/>
    </xf>
    <xf numFmtId="1" fontId="50" fillId="0" borderId="23" xfId="0" applyNumberFormat="1" applyFont="1" applyFill="1" applyBorder="1" applyAlignment="1">
      <alignment horizontal="center" vertical="center" wrapText="1"/>
    </xf>
    <xf numFmtId="44" fontId="50" fillId="0" borderId="23" xfId="107" applyNumberFormat="1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49" fontId="26" fillId="0" borderId="19" xfId="0" applyNumberFormat="1" applyFont="1" applyFill="1" applyBorder="1" applyAlignment="1">
      <alignment horizontal="center" vertical="center" wrapText="1"/>
    </xf>
    <xf numFmtId="49" fontId="26" fillId="0" borderId="19" xfId="0" applyNumberFormat="1" applyFont="1" applyFill="1" applyBorder="1" applyAlignment="1">
      <alignment horizontal="justify" vertical="center" wrapText="1"/>
    </xf>
    <xf numFmtId="1" fontId="26" fillId="0" borderId="19" xfId="0" applyNumberFormat="1" applyFont="1" applyFill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49" fontId="51" fillId="0" borderId="25" xfId="0" applyNumberFormat="1" applyFont="1" applyBorder="1" applyAlignment="1">
      <alignment horizontal="center" vertical="center" wrapText="1"/>
    </xf>
    <xf numFmtId="0" fontId="51" fillId="0" borderId="25" xfId="0" applyFont="1" applyBorder="1" applyAlignment="1">
      <alignment horizontal="justify" vertical="center" wrapText="1"/>
    </xf>
    <xf numFmtId="1" fontId="51" fillId="0" borderId="25" xfId="0" applyNumberFormat="1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justify" vertical="justify" wrapText="1"/>
    </xf>
    <xf numFmtId="0" fontId="26" fillId="0" borderId="27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51" fillId="0" borderId="19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1" fillId="0" borderId="19" xfId="0" applyNumberFormat="1" applyFont="1" applyBorder="1" applyAlignment="1">
      <alignment horizontal="center" vertical="center" wrapText="1"/>
    </xf>
    <xf numFmtId="43" fontId="51" fillId="0" borderId="19" xfId="0" applyNumberFormat="1" applyFont="1" applyBorder="1" applyAlignment="1">
      <alignment horizontal="center" vertical="center" wrapText="1"/>
    </xf>
    <xf numFmtId="0" fontId="51" fillId="0" borderId="19" xfId="0" applyFont="1" applyBorder="1" applyAlignment="1">
      <alignment horizontal="justify" vertical="center" wrapText="1"/>
    </xf>
    <xf numFmtId="0" fontId="51" fillId="0" borderId="0" xfId="0" applyFont="1" applyAlignment="1">
      <alignment horizontal="justify" vertical="center" wrapText="1"/>
    </xf>
    <xf numFmtId="0" fontId="51" fillId="0" borderId="0" xfId="0" applyFont="1" applyAlignment="1">
      <alignment horizontal="center" vertical="center" wrapText="1"/>
    </xf>
    <xf numFmtId="4" fontId="26" fillId="0" borderId="19" xfId="107" applyNumberFormat="1" applyFont="1" applyFill="1" applyBorder="1" applyAlignment="1" applyProtection="1">
      <alignment horizontal="right" vertical="center" wrapText="1"/>
      <protection/>
    </xf>
    <xf numFmtId="4" fontId="51" fillId="0" borderId="25" xfId="0" applyNumberFormat="1" applyFont="1" applyBorder="1" applyAlignment="1">
      <alignment horizontal="right" vertical="center" wrapText="1"/>
    </xf>
    <xf numFmtId="4" fontId="52" fillId="0" borderId="25" xfId="0" applyNumberFormat="1" applyFont="1" applyBorder="1" applyAlignment="1">
      <alignment horizontal="right" vertical="center" wrapText="1"/>
    </xf>
    <xf numFmtId="4" fontId="51" fillId="0" borderId="19" xfId="0" applyNumberFormat="1" applyFont="1" applyBorder="1" applyAlignment="1">
      <alignment horizontal="right" vertical="center" wrapText="1"/>
    </xf>
    <xf numFmtId="0" fontId="53" fillId="0" borderId="19" xfId="0" applyFont="1" applyFill="1" applyBorder="1" applyAlignment="1">
      <alignment/>
    </xf>
    <xf numFmtId="0" fontId="49" fillId="0" borderId="0" xfId="0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49" fillId="0" borderId="0" xfId="107" applyNumberFormat="1" applyFont="1" applyBorder="1" applyAlignment="1">
      <alignment horizontal="center" vertical="center" wrapText="1"/>
    </xf>
    <xf numFmtId="4" fontId="0" fillId="0" borderId="0" xfId="107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24" fillId="0" borderId="0" xfId="107" applyNumberFormat="1" applyFont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left" vertical="center" wrapText="1"/>
    </xf>
    <xf numFmtId="0" fontId="54" fillId="57" borderId="19" xfId="0" applyFont="1" applyFill="1" applyBorder="1" applyAlignment="1">
      <alignment horizontal="center" vertical="center" wrapText="1"/>
    </xf>
    <xf numFmtId="0" fontId="54" fillId="57" borderId="19" xfId="0" applyFont="1" applyFill="1" applyBorder="1" applyAlignment="1">
      <alignment horizontal="justify" vertical="center" wrapText="1"/>
    </xf>
    <xf numFmtId="49" fontId="54" fillId="57" borderId="19" xfId="0" applyNumberFormat="1" applyFont="1" applyFill="1" applyBorder="1" applyAlignment="1">
      <alignment horizontal="center" vertical="center" wrapText="1"/>
    </xf>
    <xf numFmtId="1" fontId="54" fillId="57" borderId="19" xfId="0" applyNumberFormat="1" applyFont="1" applyFill="1" applyBorder="1" applyAlignment="1">
      <alignment horizontal="center" vertical="center" wrapText="1"/>
    </xf>
    <xf numFmtId="44" fontId="54" fillId="57" borderId="19" xfId="107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4" fillId="57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4" fillId="57" borderId="22" xfId="0" applyFont="1" applyFill="1" applyBorder="1" applyAlignment="1">
      <alignment horizontal="center" vertical="center" wrapText="1"/>
    </xf>
    <xf numFmtId="0" fontId="54" fillId="57" borderId="23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4" fontId="47" fillId="58" borderId="19" xfId="0" applyNumberFormat="1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26" fillId="0" borderId="25" xfId="0" applyNumberFormat="1" applyFont="1" applyFill="1" applyBorder="1" applyAlignment="1">
      <alignment horizontal="center" vertical="center" wrapText="1"/>
    </xf>
    <xf numFmtId="49" fontId="26" fillId="0" borderId="25" xfId="89" applyNumberFormat="1" applyFont="1" applyFill="1" applyBorder="1" applyAlignment="1">
      <alignment horizontal="center" vertical="center" wrapText="1"/>
    </xf>
    <xf numFmtId="1" fontId="26" fillId="0" borderId="25" xfId="0" applyNumberFormat="1" applyFont="1" applyFill="1" applyBorder="1" applyAlignment="1">
      <alignment horizontal="center" vertical="center" wrapText="1"/>
    </xf>
    <xf numFmtId="4" fontId="26" fillId="0" borderId="25" xfId="107" applyNumberFormat="1" applyFont="1" applyFill="1" applyBorder="1" applyAlignment="1" applyProtection="1">
      <alignment horizontal="right" vertical="center" wrapText="1"/>
      <protection/>
    </xf>
    <xf numFmtId="0" fontId="55" fillId="0" borderId="0" xfId="0" applyFont="1" applyAlignment="1">
      <alignment horizontal="justify" vertical="center"/>
    </xf>
    <xf numFmtId="0" fontId="0" fillId="0" borderId="0" xfId="0" applyAlignment="1">
      <alignment horizontal="justify" vertical="justify" wrapText="1"/>
    </xf>
    <xf numFmtId="0" fontId="0" fillId="0" borderId="25" xfId="0" applyBorder="1" applyAlignment="1">
      <alignment horizontal="justify" vertical="justify" wrapText="1"/>
    </xf>
    <xf numFmtId="0" fontId="0" fillId="0" borderId="19" xfId="0" applyBorder="1" applyAlignment="1">
      <alignment horizontal="justify" vertical="justify" wrapText="1"/>
    </xf>
    <xf numFmtId="0" fontId="54" fillId="57" borderId="23" xfId="0" applyFont="1" applyFill="1" applyBorder="1" applyAlignment="1">
      <alignment horizontal="center" vertical="center" wrapText="1"/>
    </xf>
    <xf numFmtId="0" fontId="54" fillId="57" borderId="23" xfId="0" applyFont="1" applyFill="1" applyBorder="1" applyAlignment="1">
      <alignment horizontal="center" vertical="justify" wrapText="1"/>
    </xf>
    <xf numFmtId="14" fontId="0" fillId="0" borderId="19" xfId="0" applyNumberFormat="1" applyBorder="1" applyAlignment="1">
      <alignment horizontal="center" vertical="center" wrapText="1"/>
    </xf>
    <xf numFmtId="0" fontId="47" fillId="58" borderId="19" xfId="0" applyFont="1" applyFill="1" applyBorder="1" applyAlignment="1">
      <alignment horizontal="center" vertical="center" wrapText="1"/>
    </xf>
  </cellXfs>
  <cellStyles count="94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Followed Hyperlink" xfId="74"/>
    <cellStyle name="Incorreto" xfId="75"/>
    <cellStyle name="Incorreto 2" xfId="76"/>
    <cellStyle name="Currency" xfId="77"/>
    <cellStyle name="Currency [0]" xfId="78"/>
    <cellStyle name="Moeda 2" xfId="79"/>
    <cellStyle name="Neutra" xfId="80"/>
    <cellStyle name="Neutra 2" xfId="81"/>
    <cellStyle name="Normal 2" xfId="82"/>
    <cellStyle name="Normal 3" xfId="83"/>
    <cellStyle name="Nota" xfId="84"/>
    <cellStyle name="Nota 2" xfId="85"/>
    <cellStyle name="Percent" xfId="86"/>
    <cellStyle name="Saída" xfId="87"/>
    <cellStyle name="Saída 2" xfId="88"/>
    <cellStyle name="Comma [0]" xfId="89"/>
    <cellStyle name="Separador de milhares 2" xfId="90"/>
    <cellStyle name="Texto de Aviso" xfId="91"/>
    <cellStyle name="Texto de Aviso 2" xfId="92"/>
    <cellStyle name="Texto Explicativo" xfId="93"/>
    <cellStyle name="Texto Explicativo 2" xfId="94"/>
    <cellStyle name="Título" xfId="95"/>
    <cellStyle name="Título 1" xfId="96"/>
    <cellStyle name="Título 1 2" xfId="97"/>
    <cellStyle name="Título 2" xfId="98"/>
    <cellStyle name="Título 2 2" xfId="99"/>
    <cellStyle name="Título 3" xfId="100"/>
    <cellStyle name="Título 3 2" xfId="101"/>
    <cellStyle name="Título 4" xfId="102"/>
    <cellStyle name="Título 4 2" xfId="103"/>
    <cellStyle name="Título 5" xfId="104"/>
    <cellStyle name="Total" xfId="105"/>
    <cellStyle name="Total 2" xfId="106"/>
    <cellStyle name="Comma" xfId="107"/>
  </cellStyles>
  <dxfs count="1">
    <dxf>
      <fill>
        <patternFill>
          <bgColor rgb="FFCDC800"/>
        </patternFill>
      </fill>
    </dxf>
  </dxfs>
  <tableStyles count="1" defaultTableStyle="TableStyleMedium9" defaultPivotStyle="PivotStyleLight16">
    <tableStyle name="Estilo de Tabela 1" pivot="0" count="1"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1" name="Tabela41" displayName="Tabela41" ref="A1:S5" comment="" totalsRowCount="1">
  <autoFilter ref="A1:S5"/>
  <tableColumns count="19">
    <tableColumn id="1" name="PREGÃO"/>
    <tableColumn id="2" name="FORNECEDOR"/>
    <tableColumn id="3" name="ITEM"/>
    <tableColumn id="4" name="SIGE"/>
    <tableColumn id="5" name="DESCRIÇÃO"/>
    <tableColumn id="6" name="UN"/>
    <tableColumn id="7" name="QTD. LIC."/>
    <tableColumn id="8" name="QTD. SOL."/>
    <tableColumn id="9" name="QTD. EMP."/>
    <tableColumn id="10" name="R$ UN"/>
    <tableColumn id="11" name="R$ TOTAL"/>
    <tableColumn id="12" name="R$ TOTAL EMP." totalsRowFunction="sum"/>
    <tableColumn id="13" name="STATUS"/>
    <tableColumn id="14" name="N° EMPENHO"/>
    <tableColumn id="15" name="DATA EMPENHO"/>
    <tableColumn id="16" name="SIAFI"/>
    <tableColumn id="17" name="MATRIZ ORÇAMENTARIA"/>
    <tableColumn id="18" name="SUBAÇÃO" totalsRowFunction="count"/>
    <tableColumn id="19" name="Colunas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ela1834" displayName="Tabela1834" ref="A1:T7" comment="" totalsRowCount="1">
  <autoFilter ref="A1:T7"/>
  <tableColumns count="20">
    <tableColumn id="1" name="Modalidade"/>
    <tableColumn id="2" name="Pré-Empenho"/>
    <tableColumn id="3" name="Empresa"/>
    <tableColumn id="4" name="UGR"/>
    <tableColumn id="5" name="PTRES"/>
    <tableColumn id="6" name="Fonte"/>
    <tableColumn id="7" name="PI - Enq."/>
    <tableColumn id="8" name="PI - Ação"/>
    <tableColumn id="9" name="PI - Etapa"/>
    <tableColumn id="10" name="PI - Categoria"/>
    <tableColumn id="11" name="PI - Modalidade"/>
    <tableColumn id="12" name="ID"/>
    <tableColumn id="13" name="Item"/>
    <tableColumn id="14" name="Nome"/>
    <tableColumn id="15" name="Unidade"/>
    <tableColumn id="16" name="Qtde "/>
    <tableColumn id="17" name="Valor Uni R$"/>
    <tableColumn id="18" name="Valor Tot R$" totalsRowFunction="sum"/>
    <tableColumn id="19" name="SIAFI"/>
    <tableColumn id="20" name="Empenh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89.7109375" style="1" bestFit="1" customWidth="1"/>
    <col min="2" max="3" width="16.421875" style="3" customWidth="1"/>
    <col min="4" max="4" width="14.421875" style="1" bestFit="1" customWidth="1"/>
    <col min="5" max="5" width="14.8515625" style="1" bestFit="1" customWidth="1"/>
    <col min="6" max="6" width="29.140625" style="1" bestFit="1" customWidth="1"/>
    <col min="7" max="7" width="13.421875" style="1" bestFit="1" customWidth="1"/>
    <col min="8" max="8" width="10.00390625" style="1" bestFit="1" customWidth="1"/>
    <col min="9" max="9" width="8.7109375" style="1" bestFit="1" customWidth="1"/>
    <col min="10" max="10" width="19.140625" style="1" customWidth="1"/>
    <col min="11" max="11" width="10.00390625" style="1" bestFit="1" customWidth="1"/>
    <col min="12" max="12" width="9.140625" style="1" bestFit="1" customWidth="1"/>
    <col min="13" max="13" width="11.140625" style="1" customWidth="1"/>
    <col min="14" max="15" width="9.140625" style="1" customWidth="1"/>
    <col min="16" max="16" width="10.7109375" style="1" customWidth="1"/>
    <col min="17" max="16384" width="9.140625" style="1" customWidth="1"/>
  </cols>
  <sheetData>
    <row r="1" spans="1:3" s="12" customFormat="1" ht="19.5" customHeight="1">
      <c r="A1" s="90" t="s">
        <v>1</v>
      </c>
      <c r="B1" s="90"/>
      <c r="C1" s="90"/>
    </row>
    <row r="2" spans="1:3" s="12" customFormat="1" ht="19.5" customHeight="1">
      <c r="A2" s="76" t="s">
        <v>66</v>
      </c>
      <c r="B2" s="75" t="s">
        <v>15</v>
      </c>
      <c r="C2" s="75" t="s">
        <v>16</v>
      </c>
    </row>
    <row r="3" spans="1:3" s="12" customFormat="1" ht="19.5" customHeight="1">
      <c r="A3" s="77" t="s">
        <v>17</v>
      </c>
      <c r="B3" s="21">
        <v>43732.46</v>
      </c>
      <c r="C3" s="21">
        <v>65598.69</v>
      </c>
    </row>
    <row r="4" spans="1:3" s="12" customFormat="1" ht="19.5" customHeight="1">
      <c r="A4" s="78" t="s">
        <v>19</v>
      </c>
      <c r="B4" s="21">
        <v>0</v>
      </c>
      <c r="C4" s="21">
        <v>15834.42</v>
      </c>
    </row>
    <row r="5" spans="1:3" s="12" customFormat="1" ht="19.5" customHeight="1">
      <c r="A5" s="77" t="s">
        <v>18</v>
      </c>
      <c r="B5" s="22">
        <f>B3*0.7</f>
        <v>30612.721999999998</v>
      </c>
      <c r="C5" s="22">
        <f>SUM(C3:C4)*0.9</f>
        <v>73289.799</v>
      </c>
    </row>
    <row r="6" spans="1:3" s="12" customFormat="1" ht="19.5" customHeight="1">
      <c r="A6" s="78" t="s">
        <v>48</v>
      </c>
      <c r="B6" s="21">
        <f>('Sistema - Capital - ICSA'!L5)</f>
        <v>70449.86</v>
      </c>
      <c r="C6" s="21">
        <v>0</v>
      </c>
    </row>
    <row r="7" spans="1:3" s="12" customFormat="1" ht="19.5" customHeight="1">
      <c r="A7" s="78" t="s">
        <v>47</v>
      </c>
      <c r="B7" s="21">
        <v>0</v>
      </c>
      <c r="C7" s="21">
        <v>0</v>
      </c>
    </row>
    <row r="8" spans="1:3" s="12" customFormat="1" ht="19.5" customHeight="1">
      <c r="A8" s="78" t="s">
        <v>46</v>
      </c>
      <c r="B8" s="21">
        <v>0</v>
      </c>
      <c r="C8" s="21">
        <f>('Drive - Custeio - ICSA'!R7)</f>
        <v>5548.48</v>
      </c>
    </row>
    <row r="9" spans="1:3" s="12" customFormat="1" ht="19.5" customHeight="1">
      <c r="A9" s="78" t="s">
        <v>26</v>
      </c>
      <c r="B9" s="21">
        <v>0</v>
      </c>
      <c r="C9" s="21">
        <v>10000</v>
      </c>
    </row>
    <row r="10" spans="1:3" s="12" customFormat="1" ht="19.5" customHeight="1">
      <c r="A10" s="78" t="s">
        <v>25</v>
      </c>
      <c r="B10" s="21">
        <v>0</v>
      </c>
      <c r="C10" s="21">
        <v>15000</v>
      </c>
    </row>
    <row r="11" spans="1:3" s="12" customFormat="1" ht="19.5" customHeight="1">
      <c r="A11" s="78" t="s">
        <v>20</v>
      </c>
      <c r="B11" s="21">
        <v>0</v>
      </c>
      <c r="C11" s="21">
        <v>1000</v>
      </c>
    </row>
    <row r="12" spans="1:3" s="12" customFormat="1" ht="19.5" customHeight="1">
      <c r="A12" s="78" t="s">
        <v>24</v>
      </c>
      <c r="B12" s="21">
        <v>0</v>
      </c>
      <c r="C12" s="21">
        <v>500</v>
      </c>
    </row>
    <row r="13" spans="1:3" s="12" customFormat="1" ht="19.5" customHeight="1">
      <c r="A13" s="78" t="s">
        <v>92</v>
      </c>
      <c r="B13" s="21">
        <v>30293.16</v>
      </c>
      <c r="C13" s="21">
        <v>30293.16</v>
      </c>
    </row>
    <row r="14" spans="1:3" s="12" customFormat="1" ht="19.5" customHeight="1">
      <c r="A14" s="78" t="s">
        <v>91</v>
      </c>
      <c r="B14" s="21">
        <v>9543.98</v>
      </c>
      <c r="C14" s="21">
        <v>9543.98</v>
      </c>
    </row>
    <row r="15" spans="1:12" s="12" customFormat="1" ht="19.5" customHeight="1">
      <c r="A15" s="77" t="s">
        <v>73</v>
      </c>
      <c r="B15" s="22">
        <f>(B5-B6-B7-B8-B9-B10-B11-B12+B13+B14)</f>
        <v>0.001999999993131496</v>
      </c>
      <c r="C15" s="22">
        <f>C5-C6-C7-C8-C9-C10-C11-C12-C13-C14</f>
        <v>1404.1790000000037</v>
      </c>
      <c r="E15" s="13"/>
      <c r="F15" s="13"/>
      <c r="G15" s="13"/>
      <c r="H15" s="13"/>
      <c r="I15" s="13"/>
      <c r="J15" s="13"/>
      <c r="K15" s="13"/>
      <c r="L15" s="13"/>
    </row>
    <row r="16" spans="1:12" ht="15" customHeight="1">
      <c r="A16" s="4"/>
      <c r="B16" s="5"/>
      <c r="C16" s="5"/>
      <c r="E16"/>
      <c r="F16"/>
      <c r="G16"/>
      <c r="H16"/>
      <c r="I16"/>
      <c r="J16"/>
      <c r="K16"/>
      <c r="L16"/>
    </row>
    <row r="17" spans="1:12" ht="15" customHeight="1">
      <c r="A17" s="4"/>
      <c r="B17" s="5"/>
      <c r="C17" s="5"/>
      <c r="E17"/>
      <c r="F17"/>
      <c r="G17"/>
      <c r="H17"/>
      <c r="I17"/>
      <c r="J17"/>
      <c r="K17"/>
      <c r="L17"/>
    </row>
    <row r="18" spans="1:9" ht="15" customHeight="1">
      <c r="A18" s="54" t="s">
        <v>2</v>
      </c>
      <c r="B18"/>
      <c r="C18"/>
      <c r="D18"/>
      <c r="E18"/>
      <c r="F18"/>
      <c r="G18"/>
      <c r="H18"/>
      <c r="I18"/>
    </row>
    <row r="19" spans="1:9" ht="51">
      <c r="A19" s="6" t="s">
        <v>13</v>
      </c>
      <c r="B19" s="6" t="s">
        <v>3</v>
      </c>
      <c r="C19" s="6" t="s">
        <v>4</v>
      </c>
      <c r="D19" s="6" t="s">
        <v>5</v>
      </c>
      <c r="E19" s="6" t="s">
        <v>23</v>
      </c>
      <c r="F19" s="6" t="s">
        <v>6</v>
      </c>
      <c r="G19" s="6" t="s">
        <v>0</v>
      </c>
      <c r="H19" s="7" t="s">
        <v>7</v>
      </c>
      <c r="I19" s="6" t="s">
        <v>8</v>
      </c>
    </row>
    <row r="20" spans="1:9" ht="15" customHeight="1">
      <c r="A20" s="8" t="s">
        <v>12</v>
      </c>
      <c r="B20" s="9" t="s">
        <v>21</v>
      </c>
      <c r="C20" s="10" t="s">
        <v>9</v>
      </c>
      <c r="D20" s="14">
        <v>7794.99</v>
      </c>
      <c r="E20" s="15">
        <f>D20*0.9</f>
        <v>7015.491</v>
      </c>
      <c r="F20" s="16">
        <f>10000+15000-320</f>
        <v>24680</v>
      </c>
      <c r="G20" s="17">
        <f>E20+F20</f>
        <v>31695.491</v>
      </c>
      <c r="H20" s="23">
        <v>31386.52</v>
      </c>
      <c r="I20" s="19">
        <f>G20-H20</f>
        <v>308.97100000000137</v>
      </c>
    </row>
    <row r="21" spans="1:9" ht="15" customHeight="1">
      <c r="A21" s="8" t="s">
        <v>12</v>
      </c>
      <c r="B21" s="11" t="s">
        <v>22</v>
      </c>
      <c r="C21" s="10" t="s">
        <v>14</v>
      </c>
      <c r="D21" s="14">
        <v>0</v>
      </c>
      <c r="E21" s="15">
        <f>D21*0.9</f>
        <v>0</v>
      </c>
      <c r="F21" s="16">
        <v>1000</v>
      </c>
      <c r="G21" s="17">
        <f>E21+F21</f>
        <v>1000</v>
      </c>
      <c r="H21" s="18">
        <v>626</v>
      </c>
      <c r="I21" s="19">
        <f>G21-H21</f>
        <v>374</v>
      </c>
    </row>
    <row r="22" spans="1:9" ht="15" customHeight="1">
      <c r="A22" s="55"/>
      <c r="B22" s="56"/>
      <c r="C22" s="57"/>
      <c r="D22" s="58"/>
      <c r="E22" s="58"/>
      <c r="F22" s="59"/>
      <c r="G22" s="59"/>
      <c r="H22" s="60"/>
      <c r="I22" s="61"/>
    </row>
    <row r="23" spans="1:9" ht="15" customHeight="1">
      <c r="A23" s="55"/>
      <c r="B23" s="56"/>
      <c r="C23" s="57"/>
      <c r="D23" s="58"/>
      <c r="E23" s="58"/>
      <c r="F23" s="59"/>
      <c r="G23" s="59"/>
      <c r="H23" s="60"/>
      <c r="I23" s="61"/>
    </row>
    <row r="24" spans="1:9" ht="15" customHeight="1">
      <c r="A24" s="62" t="s">
        <v>10</v>
      </c>
      <c r="B24" s="13"/>
      <c r="C24" s="13"/>
      <c r="D24" s="13"/>
      <c r="E24" s="13"/>
      <c r="F24" s="13"/>
      <c r="G24" s="13"/>
      <c r="H24" s="12"/>
      <c r="I24" s="12"/>
    </row>
    <row r="25" spans="1:9" ht="63.75">
      <c r="A25" s="6" t="s">
        <v>13</v>
      </c>
      <c r="B25" s="6" t="s">
        <v>5</v>
      </c>
      <c r="C25" s="6" t="s">
        <v>23</v>
      </c>
      <c r="D25" s="6" t="s">
        <v>11</v>
      </c>
      <c r="E25" s="6" t="s">
        <v>0</v>
      </c>
      <c r="F25" s="6" t="s">
        <v>7</v>
      </c>
      <c r="G25" s="6" t="s">
        <v>51</v>
      </c>
      <c r="H25" s="6" t="s">
        <v>8</v>
      </c>
      <c r="I25" s="12"/>
    </row>
    <row r="26" spans="1:9" ht="15" customHeight="1">
      <c r="A26" s="8" t="s">
        <v>12</v>
      </c>
      <c r="B26" s="20">
        <v>2598.33</v>
      </c>
      <c r="C26" s="20">
        <f>B26*0.9</f>
        <v>2338.497</v>
      </c>
      <c r="D26" s="21">
        <v>320</v>
      </c>
      <c r="E26" s="21">
        <f>C26+D26</f>
        <v>2658.497</v>
      </c>
      <c r="F26" s="21">
        <v>2880.32</v>
      </c>
      <c r="G26" s="22">
        <v>0</v>
      </c>
      <c r="H26" s="22">
        <f>E26-F26</f>
        <v>-221.82300000000032</v>
      </c>
      <c r="I26" s="12"/>
    </row>
    <row r="27" ht="15"/>
    <row r="28" ht="15"/>
    <row r="29" ht="15"/>
    <row r="32" spans="7:8" ht="15">
      <c r="G32" s="2"/>
      <c r="H32" s="2"/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31.57421875" style="0" bestFit="1" customWidth="1"/>
    <col min="2" max="2" width="36.57421875" style="0" bestFit="1" customWidth="1"/>
    <col min="3" max="3" width="10.421875" style="0" bestFit="1" customWidth="1"/>
    <col min="4" max="4" width="9.8515625" style="0" bestFit="1" customWidth="1"/>
    <col min="5" max="5" width="74.7109375" style="0" bestFit="1" customWidth="1"/>
    <col min="6" max="6" width="8.57421875" style="0" bestFit="1" customWidth="1"/>
    <col min="7" max="7" width="14.140625" style="0" bestFit="1" customWidth="1"/>
    <col min="8" max="8" width="15.140625" style="0" bestFit="1" customWidth="1"/>
    <col min="9" max="9" width="15.8515625" style="0" bestFit="1" customWidth="1"/>
    <col min="10" max="10" width="11.57421875" style="0" bestFit="1" customWidth="1"/>
    <col min="11" max="11" width="14.8515625" style="0" bestFit="1" customWidth="1"/>
    <col min="12" max="12" width="20.57421875" style="0" bestFit="1" customWidth="1"/>
    <col min="13" max="13" width="13.57421875" style="0" bestFit="1" customWidth="1"/>
    <col min="14" max="14" width="18.7109375" style="0" bestFit="1" customWidth="1"/>
    <col min="15" max="15" width="22.00390625" style="0" bestFit="1" customWidth="1"/>
    <col min="16" max="16" width="10.8515625" style="0" bestFit="1" customWidth="1"/>
    <col min="17" max="17" width="30.28125" style="0" bestFit="1" customWidth="1"/>
    <col min="18" max="18" width="37.00390625" style="0" bestFit="1" customWidth="1"/>
  </cols>
  <sheetData>
    <row r="1" spans="1:18" ht="15.75">
      <c r="A1" s="63" t="s">
        <v>74</v>
      </c>
      <c r="B1" s="63" t="s">
        <v>75</v>
      </c>
      <c r="C1" s="63" t="s">
        <v>76</v>
      </c>
      <c r="D1" s="63" t="s">
        <v>77</v>
      </c>
      <c r="E1" s="64" t="s">
        <v>78</v>
      </c>
      <c r="F1" s="63" t="s">
        <v>79</v>
      </c>
      <c r="G1" s="63" t="s">
        <v>80</v>
      </c>
      <c r="H1" s="63" t="s">
        <v>81</v>
      </c>
      <c r="I1" s="63" t="s">
        <v>82</v>
      </c>
      <c r="J1" s="63" t="s">
        <v>83</v>
      </c>
      <c r="K1" s="63" t="s">
        <v>84</v>
      </c>
      <c r="L1" s="63" t="s">
        <v>85</v>
      </c>
      <c r="M1" s="63" t="s">
        <v>86</v>
      </c>
      <c r="N1" s="63" t="s">
        <v>87</v>
      </c>
      <c r="O1" s="63" t="s">
        <v>88</v>
      </c>
      <c r="P1" s="63" t="s">
        <v>27</v>
      </c>
      <c r="Q1" s="63" t="s">
        <v>89</v>
      </c>
      <c r="R1" s="63" t="s">
        <v>90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"/>
  <sheetViews>
    <sheetView zoomScalePageLayoutView="0" workbookViewId="0" topLeftCell="A1">
      <selection activeCell="L5" sqref="L5"/>
    </sheetView>
  </sheetViews>
  <sheetFormatPr defaultColWidth="9.140625" defaultRowHeight="15"/>
  <cols>
    <col min="1" max="1" width="31.57421875" style="0" bestFit="1" customWidth="1"/>
    <col min="2" max="2" width="36.57421875" style="0" bestFit="1" customWidth="1"/>
    <col min="3" max="3" width="10.421875" style="0" bestFit="1" customWidth="1"/>
    <col min="4" max="4" width="9.8515625" style="0" bestFit="1" customWidth="1"/>
    <col min="5" max="5" width="74.7109375" style="84" bestFit="1" customWidth="1"/>
    <col min="6" max="6" width="8.57421875" style="0" bestFit="1" customWidth="1"/>
    <col min="7" max="7" width="14.140625" style="0" bestFit="1" customWidth="1"/>
    <col min="8" max="8" width="15.140625" style="0" bestFit="1" customWidth="1"/>
    <col min="9" max="9" width="15.8515625" style="0" bestFit="1" customWidth="1"/>
    <col min="10" max="10" width="11.57421875" style="0" bestFit="1" customWidth="1"/>
    <col min="11" max="11" width="14.8515625" style="0" bestFit="1" customWidth="1"/>
    <col min="12" max="12" width="20.57421875" style="0" bestFit="1" customWidth="1"/>
    <col min="13" max="13" width="13.57421875" style="0" bestFit="1" customWidth="1"/>
    <col min="14" max="14" width="18.7109375" style="0" bestFit="1" customWidth="1"/>
    <col min="15" max="15" width="22.00390625" style="0" bestFit="1" customWidth="1"/>
    <col min="16" max="16" width="10.8515625" style="0" bestFit="1" customWidth="1"/>
    <col min="17" max="17" width="30.28125" style="0" bestFit="1" customWidth="1"/>
    <col min="18" max="18" width="37.00390625" style="0" bestFit="1" customWidth="1"/>
  </cols>
  <sheetData>
    <row r="1" spans="1:19" ht="31.5">
      <c r="A1" s="71" t="s">
        <v>74</v>
      </c>
      <c r="B1" s="72" t="s">
        <v>75</v>
      </c>
      <c r="C1" s="72" t="s">
        <v>76</v>
      </c>
      <c r="D1" s="72" t="s">
        <v>77</v>
      </c>
      <c r="E1" s="88" t="s">
        <v>78</v>
      </c>
      <c r="F1" s="72" t="s">
        <v>79</v>
      </c>
      <c r="G1" s="72" t="s">
        <v>80</v>
      </c>
      <c r="H1" s="72" t="s">
        <v>81</v>
      </c>
      <c r="I1" s="72" t="s">
        <v>82</v>
      </c>
      <c r="J1" s="72" t="s">
        <v>83</v>
      </c>
      <c r="K1" s="72" t="s">
        <v>84</v>
      </c>
      <c r="L1" s="72" t="s">
        <v>85</v>
      </c>
      <c r="M1" s="72" t="s">
        <v>86</v>
      </c>
      <c r="N1" s="72" t="s">
        <v>87</v>
      </c>
      <c r="O1" s="72" t="s">
        <v>88</v>
      </c>
      <c r="P1" s="72" t="s">
        <v>27</v>
      </c>
      <c r="Q1" s="72" t="s">
        <v>89</v>
      </c>
      <c r="R1" s="69" t="s">
        <v>90</v>
      </c>
      <c r="S1" s="87" t="s">
        <v>113</v>
      </c>
    </row>
    <row r="2" spans="1:19" ht="45">
      <c r="A2" s="10" t="s">
        <v>93</v>
      </c>
      <c r="B2" s="10" t="s">
        <v>94</v>
      </c>
      <c r="C2" s="10">
        <v>3</v>
      </c>
      <c r="D2" s="10">
        <v>125969</v>
      </c>
      <c r="E2" s="86" t="s">
        <v>95</v>
      </c>
      <c r="F2" s="10" t="s">
        <v>96</v>
      </c>
      <c r="G2" s="10">
        <v>210</v>
      </c>
      <c r="H2" s="10">
        <v>2</v>
      </c>
      <c r="I2" s="10">
        <v>2</v>
      </c>
      <c r="J2" s="18">
        <v>4771.99</v>
      </c>
      <c r="K2" s="18">
        <v>9543.98</v>
      </c>
      <c r="L2" s="18">
        <v>9543.98</v>
      </c>
      <c r="M2" s="10" t="s">
        <v>97</v>
      </c>
      <c r="N2" s="10" t="s">
        <v>98</v>
      </c>
      <c r="O2" s="89">
        <v>43060</v>
      </c>
      <c r="P2" s="10" t="s">
        <v>99</v>
      </c>
      <c r="Q2" s="10" t="s">
        <v>100</v>
      </c>
      <c r="R2" s="10" t="s">
        <v>101</v>
      </c>
      <c r="S2" s="10" t="s">
        <v>108</v>
      </c>
    </row>
    <row r="3" spans="1:19" ht="45">
      <c r="A3" s="10" t="s">
        <v>93</v>
      </c>
      <c r="B3" s="10" t="s">
        <v>94</v>
      </c>
      <c r="C3" s="10">
        <v>3</v>
      </c>
      <c r="D3" s="10">
        <v>125969</v>
      </c>
      <c r="E3" s="86" t="s">
        <v>95</v>
      </c>
      <c r="F3" s="10" t="s">
        <v>96</v>
      </c>
      <c r="G3" s="10">
        <v>210</v>
      </c>
      <c r="H3" s="10">
        <v>12</v>
      </c>
      <c r="I3" s="10">
        <v>12</v>
      </c>
      <c r="J3" s="18">
        <v>4771.99</v>
      </c>
      <c r="K3" s="18">
        <v>57263.88</v>
      </c>
      <c r="L3" s="18">
        <v>57263.88</v>
      </c>
      <c r="M3" s="10" t="s">
        <v>97</v>
      </c>
      <c r="N3" s="10" t="s">
        <v>109</v>
      </c>
      <c r="O3" s="89">
        <v>43066</v>
      </c>
      <c r="P3" s="10" t="s">
        <v>99</v>
      </c>
      <c r="Q3" s="10" t="s">
        <v>100</v>
      </c>
      <c r="R3" s="10" t="s">
        <v>101</v>
      </c>
      <c r="S3" s="10" t="s">
        <v>108</v>
      </c>
    </row>
    <row r="4" spans="1:19" ht="45">
      <c r="A4" s="10" t="s">
        <v>93</v>
      </c>
      <c r="B4" s="10" t="s">
        <v>110</v>
      </c>
      <c r="C4" s="10">
        <v>33</v>
      </c>
      <c r="D4" s="10">
        <v>125982</v>
      </c>
      <c r="E4" s="86" t="s">
        <v>111</v>
      </c>
      <c r="F4" s="10" t="s">
        <v>96</v>
      </c>
      <c r="G4" s="10">
        <v>75</v>
      </c>
      <c r="H4" s="10">
        <v>1</v>
      </c>
      <c r="I4" s="10">
        <v>1</v>
      </c>
      <c r="J4" s="18">
        <v>3642</v>
      </c>
      <c r="K4" s="18">
        <v>3642</v>
      </c>
      <c r="L4" s="18">
        <v>3642</v>
      </c>
      <c r="M4" s="10" t="s">
        <v>97</v>
      </c>
      <c r="N4" s="10" t="s">
        <v>112</v>
      </c>
      <c r="O4" s="89">
        <v>43066</v>
      </c>
      <c r="P4" s="10" t="s">
        <v>99</v>
      </c>
      <c r="Q4" s="10" t="s">
        <v>100</v>
      </c>
      <c r="R4" s="10" t="s">
        <v>101</v>
      </c>
      <c r="S4" s="10" t="s">
        <v>108</v>
      </c>
    </row>
    <row r="5" spans="1:19" ht="15">
      <c r="A5" s="68" t="s">
        <v>0</v>
      </c>
      <c r="B5" s="70"/>
      <c r="C5" s="70"/>
      <c r="D5" s="70"/>
      <c r="E5" s="85"/>
      <c r="F5" s="70"/>
      <c r="G5" s="70"/>
      <c r="H5" s="70"/>
      <c r="I5" s="70"/>
      <c r="J5" s="74"/>
      <c r="K5" s="74"/>
      <c r="L5" s="74">
        <f>SUBTOTAL(109,L2:L4)</f>
        <v>70449.86</v>
      </c>
      <c r="M5" s="70"/>
      <c r="N5" s="70"/>
      <c r="O5" s="70"/>
      <c r="P5" s="70"/>
      <c r="Q5" s="70"/>
      <c r="R5" s="73">
        <f>SUBTOTAL(103,R2:R4)</f>
        <v>3</v>
      </c>
      <c r="S5" s="70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T7"/>
  <sheetViews>
    <sheetView zoomScalePageLayoutView="0" workbookViewId="0" topLeftCell="D1">
      <selection activeCell="N14" sqref="N14"/>
    </sheetView>
  </sheetViews>
  <sheetFormatPr defaultColWidth="9.140625" defaultRowHeight="15"/>
  <cols>
    <col min="1" max="1" width="26.421875" style="29" customWidth="1"/>
    <col min="2" max="2" width="18.57421875" style="29" bestFit="1" customWidth="1"/>
    <col min="3" max="3" width="36.421875" style="29" bestFit="1" customWidth="1"/>
    <col min="4" max="4" width="10.57421875" style="29" bestFit="1" customWidth="1"/>
    <col min="5" max="5" width="11.421875" style="29" bestFit="1" customWidth="1"/>
    <col min="6" max="6" width="11.00390625" style="29" bestFit="1" customWidth="1"/>
    <col min="7" max="7" width="9.57421875" style="29" customWidth="1"/>
    <col min="8" max="8" width="14.421875" style="29" bestFit="1" customWidth="1"/>
    <col min="9" max="9" width="15.140625" style="29" bestFit="1" customWidth="1"/>
    <col min="10" max="10" width="15.00390625" style="29" bestFit="1" customWidth="1"/>
    <col min="11" max="11" width="14.7109375" style="29" bestFit="1" customWidth="1"/>
    <col min="12" max="12" width="8.140625" style="29" bestFit="1" customWidth="1"/>
    <col min="13" max="13" width="10.00390625" style="29" bestFit="1" customWidth="1"/>
    <col min="14" max="14" width="50.140625" style="48" bestFit="1" customWidth="1"/>
    <col min="15" max="15" width="13.421875" style="49" bestFit="1" customWidth="1"/>
    <col min="16" max="16" width="10.28125" style="49" bestFit="1" customWidth="1"/>
    <col min="17" max="18" width="15.28125" style="49" bestFit="1" customWidth="1"/>
    <col min="19" max="19" width="12.57421875" style="49" customWidth="1"/>
    <col min="20" max="20" width="14.421875" style="49" bestFit="1" customWidth="1"/>
    <col min="21" max="16384" width="9.140625" style="29" customWidth="1"/>
  </cols>
  <sheetData>
    <row r="1" spans="1:20" ht="31.5">
      <c r="A1" s="24" t="s">
        <v>55</v>
      </c>
      <c r="B1" s="25" t="s">
        <v>28</v>
      </c>
      <c r="C1" s="25" t="s">
        <v>56</v>
      </c>
      <c r="D1" s="25" t="s">
        <v>57</v>
      </c>
      <c r="E1" s="25" t="s">
        <v>58</v>
      </c>
      <c r="F1" s="25" t="s">
        <v>59</v>
      </c>
      <c r="G1" s="25" t="s">
        <v>60</v>
      </c>
      <c r="H1" s="25" t="s">
        <v>61</v>
      </c>
      <c r="I1" s="25" t="s">
        <v>62</v>
      </c>
      <c r="J1" s="25" t="s">
        <v>63</v>
      </c>
      <c r="K1" s="25" t="s">
        <v>64</v>
      </c>
      <c r="L1" s="25" t="s">
        <v>65</v>
      </c>
      <c r="M1" s="25" t="s">
        <v>66</v>
      </c>
      <c r="N1" s="25" t="s">
        <v>67</v>
      </c>
      <c r="O1" s="25" t="s">
        <v>68</v>
      </c>
      <c r="P1" s="26" t="s">
        <v>69</v>
      </c>
      <c r="Q1" s="27" t="s">
        <v>70</v>
      </c>
      <c r="R1" s="27" t="s">
        <v>71</v>
      </c>
      <c r="S1" s="25" t="s">
        <v>27</v>
      </c>
      <c r="T1" s="28" t="s">
        <v>72</v>
      </c>
    </row>
    <row r="2" spans="1:20" ht="63">
      <c r="A2" s="30" t="s">
        <v>41</v>
      </c>
      <c r="B2" s="30"/>
      <c r="C2" s="30" t="s">
        <v>42</v>
      </c>
      <c r="D2" s="30" t="s">
        <v>43</v>
      </c>
      <c r="E2" s="30" t="s">
        <v>32</v>
      </c>
      <c r="F2" s="30" t="s">
        <v>33</v>
      </c>
      <c r="G2" s="30" t="s">
        <v>34</v>
      </c>
      <c r="H2" s="30" t="s">
        <v>35</v>
      </c>
      <c r="I2" s="30" t="s">
        <v>36</v>
      </c>
      <c r="J2" s="30" t="s">
        <v>37</v>
      </c>
      <c r="K2" s="30" t="s">
        <v>38</v>
      </c>
      <c r="L2" s="30"/>
      <c r="M2" s="30" t="s">
        <v>44</v>
      </c>
      <c r="N2" s="31" t="s">
        <v>45</v>
      </c>
      <c r="O2" s="30" t="s">
        <v>40</v>
      </c>
      <c r="P2" s="32">
        <v>1</v>
      </c>
      <c r="Q2" s="50">
        <v>586</v>
      </c>
      <c r="R2" s="50">
        <v>586</v>
      </c>
      <c r="S2" s="30" t="s">
        <v>29</v>
      </c>
      <c r="T2" s="30" t="s">
        <v>49</v>
      </c>
    </row>
    <row r="3" spans="1:20" ht="78.75">
      <c r="A3" s="33" t="s">
        <v>30</v>
      </c>
      <c r="B3" s="33"/>
      <c r="C3" s="33" t="s">
        <v>31</v>
      </c>
      <c r="D3" s="33">
        <v>152162</v>
      </c>
      <c r="E3" s="34" t="s">
        <v>32</v>
      </c>
      <c r="F3" s="34" t="s">
        <v>33</v>
      </c>
      <c r="G3" s="33" t="s">
        <v>34</v>
      </c>
      <c r="H3" s="33" t="s">
        <v>35</v>
      </c>
      <c r="I3" s="33" t="s">
        <v>36</v>
      </c>
      <c r="J3" s="34" t="s">
        <v>37</v>
      </c>
      <c r="K3" s="33" t="s">
        <v>38</v>
      </c>
      <c r="L3" s="33"/>
      <c r="M3" s="33">
        <v>1</v>
      </c>
      <c r="N3" s="35" t="s">
        <v>39</v>
      </c>
      <c r="O3" s="33" t="s">
        <v>40</v>
      </c>
      <c r="P3" s="36">
        <v>1</v>
      </c>
      <c r="Q3" s="51">
        <v>490.98</v>
      </c>
      <c r="R3" s="51">
        <v>490.98</v>
      </c>
      <c r="S3" s="33" t="s">
        <v>29</v>
      </c>
      <c r="T3" s="34" t="s">
        <v>50</v>
      </c>
    </row>
    <row r="4" spans="1:20" s="42" customFormat="1" ht="78.75">
      <c r="A4" s="37" t="s">
        <v>53</v>
      </c>
      <c r="B4" s="38"/>
      <c r="C4" s="39" t="s">
        <v>52</v>
      </c>
      <c r="D4" s="38">
        <v>152162</v>
      </c>
      <c r="E4" s="39">
        <v>108127</v>
      </c>
      <c r="F4" s="39">
        <v>112</v>
      </c>
      <c r="G4" s="39" t="s">
        <v>34</v>
      </c>
      <c r="H4" s="38" t="s">
        <v>35</v>
      </c>
      <c r="I4" s="39" t="s">
        <v>36</v>
      </c>
      <c r="J4" s="38">
        <v>1956</v>
      </c>
      <c r="K4" s="38" t="s">
        <v>38</v>
      </c>
      <c r="L4" s="38"/>
      <c r="M4" s="38">
        <v>1</v>
      </c>
      <c r="N4" s="40" t="s">
        <v>54</v>
      </c>
      <c r="O4" s="38" t="s">
        <v>40</v>
      </c>
      <c r="P4" s="38">
        <v>1</v>
      </c>
      <c r="Q4" s="52">
        <v>89.1</v>
      </c>
      <c r="R4" s="52">
        <v>89.1</v>
      </c>
      <c r="S4" s="39" t="s">
        <v>29</v>
      </c>
      <c r="T4" s="41">
        <v>801652</v>
      </c>
    </row>
    <row r="5" spans="1:20" ht="63">
      <c r="A5" s="79" t="s">
        <v>102</v>
      </c>
      <c r="B5" s="79"/>
      <c r="C5" s="79" t="s">
        <v>103</v>
      </c>
      <c r="D5" s="79" t="s">
        <v>43</v>
      </c>
      <c r="E5" s="79" t="s">
        <v>32</v>
      </c>
      <c r="F5" s="79" t="s">
        <v>104</v>
      </c>
      <c r="G5" s="79" t="s">
        <v>34</v>
      </c>
      <c r="H5" s="79" t="s">
        <v>35</v>
      </c>
      <c r="I5" s="80" t="s">
        <v>36</v>
      </c>
      <c r="J5" s="80" t="s">
        <v>37</v>
      </c>
      <c r="K5" s="79" t="s">
        <v>38</v>
      </c>
      <c r="L5" s="79"/>
      <c r="M5" s="79" t="s">
        <v>44</v>
      </c>
      <c r="N5" s="83" t="s">
        <v>105</v>
      </c>
      <c r="O5" s="79" t="s">
        <v>40</v>
      </c>
      <c r="P5" s="81">
        <v>1</v>
      </c>
      <c r="Q5" s="82">
        <v>770.4</v>
      </c>
      <c r="R5" s="82">
        <v>770.4</v>
      </c>
      <c r="S5" s="79" t="s">
        <v>29</v>
      </c>
      <c r="T5" s="79"/>
    </row>
    <row r="6" spans="1:20" ht="15.75">
      <c r="A6" s="79" t="s">
        <v>106</v>
      </c>
      <c r="B6" s="79"/>
      <c r="C6" s="79" t="s">
        <v>42</v>
      </c>
      <c r="D6" s="79" t="s">
        <v>43</v>
      </c>
      <c r="E6" s="79" t="s">
        <v>32</v>
      </c>
      <c r="F6" s="79" t="s">
        <v>104</v>
      </c>
      <c r="G6" s="79" t="s">
        <v>34</v>
      </c>
      <c r="H6" s="79" t="s">
        <v>35</v>
      </c>
      <c r="I6" s="80" t="s">
        <v>36</v>
      </c>
      <c r="J6" s="80" t="s">
        <v>37</v>
      </c>
      <c r="K6" s="79" t="s">
        <v>38</v>
      </c>
      <c r="L6" s="79"/>
      <c r="M6" s="79"/>
      <c r="N6" s="79" t="s">
        <v>107</v>
      </c>
      <c r="O6" s="79"/>
      <c r="P6" s="81"/>
      <c r="Q6" s="82"/>
      <c r="R6" s="82">
        <v>3612</v>
      </c>
      <c r="S6" s="79" t="s">
        <v>29</v>
      </c>
      <c r="T6" s="79"/>
    </row>
    <row r="7" spans="1:20" ht="15.75">
      <c r="A7" s="43" t="s">
        <v>0</v>
      </c>
      <c r="B7" s="43"/>
      <c r="C7" s="43"/>
      <c r="D7" s="43"/>
      <c r="E7" s="43"/>
      <c r="F7" s="44"/>
      <c r="G7" s="43"/>
      <c r="H7" s="43"/>
      <c r="I7" s="45"/>
      <c r="J7" s="46"/>
      <c r="K7" s="43"/>
      <c r="L7" s="43"/>
      <c r="M7" s="43"/>
      <c r="N7" s="47"/>
      <c r="O7" s="43"/>
      <c r="P7" s="43"/>
      <c r="Q7" s="53"/>
      <c r="R7" s="53">
        <f>SUBTOTAL(109,R2:R6)</f>
        <v>5548.48</v>
      </c>
      <c r="S7" s="43"/>
      <c r="T7" s="43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T1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23.8515625" style="0" bestFit="1" customWidth="1"/>
    <col min="2" max="2" width="18.57421875" style="0" bestFit="1" customWidth="1"/>
    <col min="3" max="3" width="36.421875" style="0" bestFit="1" customWidth="1"/>
    <col min="4" max="4" width="10.57421875" style="0" bestFit="1" customWidth="1"/>
    <col min="5" max="5" width="11.421875" style="0" bestFit="1" customWidth="1"/>
    <col min="6" max="6" width="11.00390625" style="0" bestFit="1" customWidth="1"/>
    <col min="7" max="7" width="9.57421875" style="0" customWidth="1"/>
    <col min="8" max="8" width="14.421875" style="0" bestFit="1" customWidth="1"/>
    <col min="9" max="9" width="15.140625" style="0" bestFit="1" customWidth="1"/>
    <col min="10" max="10" width="15.00390625" style="0" bestFit="1" customWidth="1"/>
    <col min="11" max="11" width="14.7109375" style="0" bestFit="1" customWidth="1"/>
    <col min="12" max="12" width="8.140625" style="0" bestFit="1" customWidth="1"/>
    <col min="13" max="13" width="10.00390625" style="0" bestFit="1" customWidth="1"/>
    <col min="14" max="14" width="50.140625" style="0" bestFit="1" customWidth="1"/>
    <col min="15" max="15" width="13.421875" style="0" bestFit="1" customWidth="1"/>
    <col min="16" max="16" width="10.28125" style="0" bestFit="1" customWidth="1"/>
    <col min="17" max="18" width="15.28125" style="0" bestFit="1" customWidth="1"/>
    <col min="19" max="19" width="12.57421875" style="0" customWidth="1"/>
    <col min="20" max="20" width="14.421875" style="0" bestFit="1" customWidth="1"/>
  </cols>
  <sheetData>
    <row r="1" spans="1:20" ht="31.5">
      <c r="A1" s="65" t="s">
        <v>55</v>
      </c>
      <c r="B1" s="65" t="s">
        <v>28</v>
      </c>
      <c r="C1" s="65" t="s">
        <v>56</v>
      </c>
      <c r="D1" s="65" t="s">
        <v>57</v>
      </c>
      <c r="E1" s="65" t="s">
        <v>58</v>
      </c>
      <c r="F1" s="65" t="s">
        <v>59</v>
      </c>
      <c r="G1" s="65" t="s">
        <v>60</v>
      </c>
      <c r="H1" s="65" t="s">
        <v>61</v>
      </c>
      <c r="I1" s="65" t="s">
        <v>62</v>
      </c>
      <c r="J1" s="65" t="s">
        <v>63</v>
      </c>
      <c r="K1" s="65" t="s">
        <v>64</v>
      </c>
      <c r="L1" s="65" t="s">
        <v>65</v>
      </c>
      <c r="M1" s="65" t="s">
        <v>66</v>
      </c>
      <c r="N1" s="65" t="s">
        <v>67</v>
      </c>
      <c r="O1" s="65" t="s">
        <v>68</v>
      </c>
      <c r="P1" s="66" t="s">
        <v>69</v>
      </c>
      <c r="Q1" s="67" t="s">
        <v>70</v>
      </c>
      <c r="R1" s="67" t="s">
        <v>71</v>
      </c>
      <c r="S1" s="65" t="s">
        <v>27</v>
      </c>
      <c r="T1" s="63" t="s">
        <v>72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proplan-p057347</dc:creator>
  <cp:keywords/>
  <dc:description/>
  <cp:lastModifiedBy>proplan-p077058</cp:lastModifiedBy>
  <cp:lastPrinted>2014-11-17T13:11:58Z</cp:lastPrinted>
  <dcterms:created xsi:type="dcterms:W3CDTF">2013-05-07T17:06:03Z</dcterms:created>
  <dcterms:modified xsi:type="dcterms:W3CDTF">2018-02-09T11:03:51Z</dcterms:modified>
  <cp:category/>
  <cp:version/>
  <cp:contentType/>
  <cp:contentStatus/>
</cp:coreProperties>
</file>