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ais\Documents\ICT\Execução Orçamentária\Compras\Equipamentos\"/>
    </mc:Choice>
  </mc:AlternateContent>
  <bookViews>
    <workbookView xWindow="0" yWindow="0" windowWidth="28800" windowHeight="11850"/>
  </bookViews>
  <sheets>
    <sheet name="Equipamentos 2018-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8" i="1" l="1"/>
  <c r="R8" i="1"/>
  <c r="Q8" i="1"/>
  <c r="M8" i="1"/>
  <c r="K8" i="1"/>
  <c r="J8" i="1"/>
  <c r="J17" i="1"/>
  <c r="K17" i="1"/>
  <c r="M17" i="1"/>
  <c r="Q17" i="1"/>
  <c r="R17" i="1"/>
  <c r="S17" i="1"/>
  <c r="S12" i="1"/>
  <c r="R12" i="1"/>
  <c r="Q12" i="1"/>
  <c r="M12" i="1"/>
  <c r="K12" i="1"/>
  <c r="M34" i="1" s="1"/>
  <c r="J12" i="1"/>
  <c r="J7" i="1" l="1"/>
  <c r="J9" i="1"/>
  <c r="J10" i="1"/>
  <c r="J11" i="1"/>
  <c r="J13" i="1"/>
  <c r="J6" i="1"/>
  <c r="R7" i="1"/>
  <c r="R9" i="1"/>
  <c r="R10" i="1"/>
  <c r="R11" i="1"/>
  <c r="R13" i="1"/>
  <c r="R6" i="1"/>
  <c r="K33" i="1" l="1"/>
  <c r="K35" i="1" s="1"/>
  <c r="J18" i="1"/>
  <c r="K9" i="1"/>
  <c r="K7" i="1" l="1"/>
  <c r="K10" i="1"/>
  <c r="K11" i="1"/>
  <c r="K13" i="1"/>
  <c r="K14" i="1"/>
  <c r="K15" i="1"/>
  <c r="K16" i="1"/>
  <c r="K6" i="1"/>
  <c r="K18" i="1" l="1"/>
  <c r="M23" i="1" s="1"/>
  <c r="M33" i="1"/>
  <c r="M35" i="1" s="1"/>
  <c r="Q7" i="1"/>
  <c r="S7" i="1"/>
  <c r="Q9" i="1"/>
  <c r="S9" i="1"/>
  <c r="Q10" i="1"/>
  <c r="S10" i="1"/>
  <c r="Q11" i="1"/>
  <c r="S11" i="1"/>
  <c r="Q13" i="1"/>
  <c r="S13" i="1"/>
  <c r="Q14" i="1"/>
  <c r="S24" i="1" s="1"/>
  <c r="R14" i="1"/>
  <c r="S14" i="1"/>
  <c r="Q15" i="1"/>
  <c r="S25" i="1" s="1"/>
  <c r="R15" i="1"/>
  <c r="T25" i="1" s="1"/>
  <c r="S15" i="1"/>
  <c r="U25" i="1" s="1"/>
  <c r="Q16" i="1"/>
  <c r="R16" i="1"/>
  <c r="S16" i="1"/>
  <c r="S6" i="1"/>
  <c r="S18" i="1" s="1"/>
  <c r="Q6" i="1"/>
  <c r="M7" i="1"/>
  <c r="M9" i="1"/>
  <c r="M10" i="1"/>
  <c r="M11" i="1"/>
  <c r="M13" i="1"/>
  <c r="M14" i="1"/>
  <c r="M15" i="1"/>
  <c r="R25" i="1" s="1"/>
  <c r="M16" i="1"/>
  <c r="M6" i="1"/>
  <c r="K23" i="1"/>
  <c r="M18" i="1" l="1"/>
  <c r="Q18" i="1"/>
  <c r="T24" i="1"/>
  <c r="R18" i="1"/>
  <c r="K26" i="1" s="1"/>
  <c r="S26" i="1"/>
  <c r="S27" i="1" s="1"/>
  <c r="M25" i="1"/>
  <c r="M28" i="1" s="1"/>
  <c r="T26" i="1"/>
  <c r="T27" i="1" s="1"/>
  <c r="U26" i="1"/>
  <c r="U24" i="1"/>
  <c r="R24" i="1"/>
  <c r="R26" i="1"/>
  <c r="K27" i="1"/>
  <c r="K24" i="1"/>
  <c r="K25" i="1" l="1"/>
  <c r="K28" i="1" s="1"/>
  <c r="U27" i="1"/>
  <c r="R27" i="1"/>
</calcChain>
</file>

<file path=xl/sharedStrings.xml><?xml version="1.0" encoding="utf-8"?>
<sst xmlns="http://schemas.openxmlformats.org/spreadsheetml/2006/main" count="119" uniqueCount="76">
  <si>
    <t>Instituto de Ciência e Tecnologia - ICT</t>
  </si>
  <si>
    <t>Inversão</t>
  </si>
  <si>
    <t>Prioridade</t>
  </si>
  <si>
    <t>Equipe 1</t>
  </si>
  <si>
    <t>Equipe 2</t>
  </si>
  <si>
    <t>Equipe 3</t>
  </si>
  <si>
    <t>Pregão</t>
  </si>
  <si>
    <t xml:space="preserve">Item </t>
  </si>
  <si>
    <t>Empenho</t>
  </si>
  <si>
    <t>SIGE</t>
  </si>
  <si>
    <t>DESCRIÇÃO</t>
  </si>
  <si>
    <t>UN</t>
  </si>
  <si>
    <t>QTD.</t>
  </si>
  <si>
    <t>Emp.</t>
  </si>
  <si>
    <t>R$ Unit.</t>
  </si>
  <si>
    <t>R$ total</t>
  </si>
  <si>
    <t>Empenhado</t>
  </si>
  <si>
    <t>Inv.</t>
  </si>
  <si>
    <t>R$ Inversão</t>
  </si>
  <si>
    <t>I</t>
  </si>
  <si>
    <t>II</t>
  </si>
  <si>
    <t>III</t>
  </si>
  <si>
    <t>R$ Prior. I</t>
  </si>
  <si>
    <t>R$ Prior. II</t>
  </si>
  <si>
    <t>un</t>
  </si>
  <si>
    <t>Total</t>
  </si>
  <si>
    <t>LEGENDA</t>
  </si>
  <si>
    <t>Itens aceitos e apontados como sendo pesquisa - não serão empenhados</t>
  </si>
  <si>
    <t>Total inversão</t>
  </si>
  <si>
    <t xml:space="preserve">Itens sem valor de referência </t>
  </si>
  <si>
    <t>Prioridade  I</t>
  </si>
  <si>
    <t>Itens Frustrados - cancelados na aceitação ou sem proposta válida</t>
  </si>
  <si>
    <t>Prioridade II</t>
  </si>
  <si>
    <t>Empresa impedida de contrartar com o poder público</t>
  </si>
  <si>
    <t>Registro de preço - Não empenhado, quantidade suficiente em estoque</t>
  </si>
  <si>
    <t>Itens empenhados - aguardando entrega</t>
  </si>
  <si>
    <t>Itens entregues - compra finalizada</t>
  </si>
  <si>
    <t>Balança analítica digital capacidade 220g; Sensibilidade: 0,1 mg, Repetitividade: &lt; 0,1 mg, Linearidade: +/- 0,2 mg, Classe de exatidão: I, Unidades de pesagem disponíveis: g, mg, quilate, mon, libra, oz, tael de Hong Kong, dwt, gn, m (mesghal), b (baht), t (tola), o (parte de libra), Voltagem: bivolt automático de 90 a 240 V, Frequência: 50/60 Hz, Temperatura de trabalho: 5 a 40°C, dimensões do equipamento: 220x330x310 mm (CxLxA), diâmetro do prato: 80 mm, Consumo de energia: 7va, Possui saída RS232C e bolhas de nível e pés regulados, Calibração usando peso externo ( com a tecla cal), tempo de calibração 3 segundos, Display analógico: gráficos de barras indicam claramente o peso total (incluindo o peso de tara) como parte da capacidade total utilizada pela balança, com capela protetora contra corrente de ar, possuindo partas laterais de superior, Modelo aprovado pelo Inmetro conforme portaria Inmetro/dimel nº 0124, de 05 de Abril de 2011. Marca Shimadzu, modelo AUY220 ou de melhor qualidade (TCU, acórdão 2401/2006, 9.3.2 - plenário).</t>
  </si>
  <si>
    <t>Balança semi-analítica capacidade 3200g; precisão 0,01g; alta estabilidade: permite realizar leituras estáveis até mesmo sob condições ambientes desfavoráveis; função contagem de peças; display digital: a capacidade remanescente é informada instantaneamente; a conversão entre unidades realizada num simples toque de tecla; prato quadrado nas dimensoes de: 160 x 124 mm em aço inox 304; corpo compacto: mecanismo eletromagnético de precisão tão compacto quanto o de uma balança portátil; características técnicas: com display lcd com iluminação de fundo; gabinete metálico com pintura epóxi; apresenta funções de contagem, porcentagem, formulação e peso; pés niveladores com nível bolha de fácil visualização; dimensões 170 w x 240 d x 75 h mm; peso: 2,2 kg; tempo resposta 0,5 a 1,2 segundos; repetibilidade 0,01 grama; térmica -/+ 5ppm ºc; temperatura de trabalho de 10 a 40ºc; corpo da balança em alumínio injetado; com calibração automática, sistema mecânico de proteção à sobrecarga; teclas de comando para liga/desliga, tara, função troca e imprime; painel resistente a respingos a meios agressivos; unidades de pesagem: gramas, quilates, ounças, pounds, pennyweights, onça troy, grains, tael; adaptador de vibrações com 03 níveis. voltagem automática 90 a 240v, freqüência 50/60 hz; aprovada pelo INMETRO com selo verificação inicial ipem; garantia de 01 ano contra defeitos de fabricação. Marca SHIMADZU , Modelo BL-320H ou de melhor qualidade (TCU, acórdão 2401/2006, 9.3.2 - plenário).</t>
  </si>
  <si>
    <t>Banho maria sorológico médio, digital com controlador microprocessado, display de 4 dígitos, resolução de 0,1°C, sistema PID, indicação da temperatura de processo (PV), SET POINT e timer (tempo); Timer de 1 a 9.999 minutos com ajuste de 1 em 1 minuto; Faixa de temperatura 5°C acima do ambiente a 100°C; Sensor de temperatura tipo PT 100; Sistema de aquecimento através de resistência tubular de 1000W, blindada em aço inox, de fácil substituição; Painel em policarbonato com indicação de funções e chave liga/desliga com indicador luminoso; Teclado tipo soft-touch; Cuba interna em aço inox AISI 304 estampado e polido (sem emendas ou soldas). Grade interna em aço inox AISI 304 para proteção da resistência; Gabinete em chapa de aço carbono SAE 1020 com tratamento anticorrosivo e acabamento (pintura) em epóxi texturizado eletrostático. Montado sob pés de borracha; Volume nominal aproximado de 9 litros; Dimensões aproximadas da cuba (LxPxA) de 300 x 240 x 150 mm; Dimensão externa aproximadas (LxPxA) de 330 x 270 x 270 mm; Fusível de segurança. Alimentação em rede de 220V, 50/60 Hz, potência de 1000W. Cabo de alimentação com plug conforme norma ABNT NBR 14136; Acompanha: Galeria em plástico para 105 tubos tipo Kahn, tampa pingadeira em poliestileno e manual de instruções. Garantia mínima de 01(um) ano.</t>
  </si>
  <si>
    <t>Banho termostatizado de aquecimento e refrigeração. Especificações: temperatura de -10 a 80 °C, controle de temperatura digital microprocessado com sistema PID, com certificado de calibração RBC, sensor PT100, precisão de controle de ±0,1 °C, uniformidade de ±0,3 °C, compressor hermético 1/8 Hp com gás R-134-A livre de CFC, bomba de circulação interna e externa, capacidade de bombeamento de 4 L/min, bandeja e cuba em aço inox 304, gabinete em aço carbono com tratamento anti-corrosivo e pintura eletrostática, volume da cuba: 5L, peso: 20 kg, potência: 750 W. Incluindo: 1 bandeja protetora da resistência, 1 tampa da cuba em aço inox, 2 fusíveis extra, manual de instruções e termo de garantia. Referência: Marca Tecnal modelo TE-2005 (TCU, Acórdão 2401/2006, 9.3.2 - Plenário).</t>
  </si>
  <si>
    <t>Bomba a vácuo com pistão isento de óleo; Corpo em alumínio; Rolamentos blindados; Baixo ruído e vibração; Longa vida útil; Válvulas em aço inox; Nº de pistões: Dois (2); Deslocamento: 38 LPM; Vácuo máximo: 730 mmHg (Desempenho C.A. / 60 Hz ao nível do mar) ; RPM: 1750;Potência do Motor: 1/2 CV, protetor térmico; Peso: 5,1 Kg; Dimensões: C= 250 x L= 310 x A= 150 mm; Alimentação: 220 Volts. Garantia mínima de 12 meses.</t>
  </si>
  <si>
    <t>Bomba peristáltica; Display LCD de matriz de pontos; mínimo 03 Roletes; Vazão máxima: 4 litros/hora; Tipo de Tubo Utilizável: Qualquer tipo de tubo de bombeamento (ex. Tygon, Viton) pode ser utilizado, desde que sua parede possua entre 1 e 1,2 mm de espessura e seu diâmetro externo não exceda 12mm; Tubo p/ Baixa Vazão: Material: Silicone; Diâmetro Ext.: Aprox. 5,5mm; Diâmetro Interno aproximadamente de 3,5mm; Controle: Microprocessador gerenciando todas as funções, com display alfanumérico para visualizar ajustes; Faixa de ajuste: 4ml/hora a 4000ml/hora; Precisão: Tubo 5,5mm, ± 0,05 ml; Alimentação: 110 ou 220 Volts; Manual de instruções.</t>
  </si>
  <si>
    <t>Forno mufla digital microprocessado com 7 rampas e 7 patamares e controlador 1200°C. Voltagem 220 V</t>
  </si>
  <si>
    <t>Multímetro digital com as seguintes especificações ou superior: Multímetro Digital com medições TRUE-RMS, display com 6000 contagens e iluminado. Medições: Tensão CC: Precisão ± (0,09%+2) , Resolução máx. Resolução máx. 0,1 mV, Máximo 1000 V; Tensão CA: Precisão* ± (1,0%+3), Resolução máx. 0,1 mV, Máximo 1000 V; Corrente CC: Precisão* ± (1,0%+3), Resolução máx. 0,01 mA, Máximo 10 A; Corrente CA: Precisão* ± (1,5%+3), Resolução máx. 0,01 mA, Máximo 10 A; Resistência: Precisão ± (0,9%+1), Resolução máx. 0,1 ?, Máxima 50 M?; Capacidade: Precisão* ± (1,2%+2), Resolução máx. 1 nF, Máximo 10.000 µF, Freqüência: Precisão* ± (0,1%+1), Resolução máx. 0,01 Hz, Máximo 100 kHz, Temperatura: Precisão* ± (1,0%+10), Resolução máx. 0,1 °C, Gama -40 °C/400 °C; Especificações Ambientes: Temperatura de funcionamento: -10 °C a +50 °C, Temperatura de armazenamento: -30 °C a +60 °C, Umidade (sem condensação): 0% -90% (0 °C ?35 °C), 0% -70% (35 °C ?50 °C); Especificações de segurança: Categoria de sobre tensão: EN 61010-1 a 1000 V CAT III, EN 61010-1 a 600 V CAT IV, Listados UL, CSA, TÜV e VDE. Garantia deve ser de, no mínimo, 01 (um) ano.</t>
  </si>
  <si>
    <t>Psicrômetro digital com display alfanumérico de cristal líquido com iluminação, deve realizar medição de: temperatura de bulbo úmido de 0 a 80 °C (precisão de 1 °C), temperatura ambiente de -30 a 100,0 °C (precisão de 0,8 C), umidade relativa de 0 a 100,0% (precisão de 2%), ponto de orvalho de -30 a 100 °C (precisão de 1 °C), com leitura em °C e °F, memória para valores mínimos e máximos e alimentação com bateria de 9 V.</t>
  </si>
  <si>
    <t>Aguradando início do processo licitatório</t>
  </si>
  <si>
    <t>221 - Pedido Geral - Aquisição de equipamentos de laboratório em geral  - 2018-2019</t>
  </si>
  <si>
    <t>R$ Prior. III</t>
  </si>
  <si>
    <t>Solicitante</t>
  </si>
  <si>
    <t>Equipe 1(1) 3(2)</t>
  </si>
  <si>
    <t>Solicitantes</t>
  </si>
  <si>
    <t>Prioridade I</t>
  </si>
  <si>
    <t>Prioridade III</t>
  </si>
  <si>
    <t>Equipe 1(2) 3(1)</t>
  </si>
  <si>
    <t>Equipe 1(1) 3(1)</t>
  </si>
  <si>
    <t>Equipe 1(3) 3(3)</t>
  </si>
  <si>
    <t>Solicitado</t>
  </si>
  <si>
    <t>Pedido inicial</t>
  </si>
  <si>
    <t>As quantidades a serem empenhadas (coluna H) foram determinadas pela Congregação em sua 124ª reunião</t>
  </si>
  <si>
    <t>85/2018</t>
  </si>
  <si>
    <t>2019NE802381</t>
  </si>
  <si>
    <t>2019NE802380</t>
  </si>
  <si>
    <t>2019NE802382</t>
  </si>
  <si>
    <t>2019NE802383</t>
  </si>
  <si>
    <t>2019NE802386</t>
  </si>
  <si>
    <t>2019NE802388</t>
  </si>
  <si>
    <t>Processo 23087.007557/2018-00</t>
  </si>
  <si>
    <t>Resumo Aquisição de Equipamentos - 2019</t>
  </si>
  <si>
    <t>Resumo por equipes - exercício 2019</t>
  </si>
  <si>
    <t>55/2019</t>
  </si>
  <si>
    <t>2020NE801067</t>
  </si>
  <si>
    <t>Cortadeira/Retífica de precisão para seções pouco espessas de amostras rochosas ou minerais com dimensões de 700 mm X 370 mm X 320 mm, equipado com mo...</t>
  </si>
  <si>
    <t>Resultado do exercício</t>
  </si>
  <si>
    <t>Empenhado em 2019</t>
  </si>
  <si>
    <t>Empenhado em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</si>
</sst>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omic Sans MS"/>
      <family val="4"/>
    </font>
    <font>
      <b/>
      <sz val="16"/>
      <color theme="1"/>
      <name val="Comic Sans MS"/>
      <family val="4"/>
    </font>
    <font>
      <sz val="11"/>
      <name val="Calibri"/>
      <family val="2"/>
      <scheme val="minor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C7D6A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49998474074526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justify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justify" vertical="top" wrapText="1"/>
    </xf>
    <xf numFmtId="0" fontId="16" fillId="0" borderId="10" xfId="0" applyFont="1" applyBorder="1" applyAlignment="1">
      <alignment horizontal="center" vertical="top"/>
    </xf>
    <xf numFmtId="44" fontId="16" fillId="0" borderId="10" xfId="1" applyFont="1" applyBorder="1" applyAlignment="1">
      <alignment horizontal="center" vertical="top"/>
    </xf>
    <xf numFmtId="0" fontId="16" fillId="0" borderId="0" xfId="0" applyFont="1" applyAlignment="1">
      <alignment horizontal="justify" vertical="top"/>
    </xf>
    <xf numFmtId="0" fontId="16" fillId="33" borderId="14" xfId="0" applyFont="1" applyFill="1" applyBorder="1" applyAlignment="1">
      <alignment horizontal="justify" vertical="top"/>
    </xf>
    <xf numFmtId="44" fontId="16" fillId="33" borderId="14" xfId="1" applyFont="1" applyFill="1" applyBorder="1" applyAlignment="1">
      <alignment horizontal="right" vertical="top"/>
    </xf>
    <xf numFmtId="44" fontId="0" fillId="0" borderId="0" xfId="0" applyNumberFormat="1" applyAlignment="1">
      <alignment horizontal="justify" vertical="top" wrapText="1"/>
    </xf>
    <xf numFmtId="0" fontId="0" fillId="33" borderId="0" xfId="0" applyFill="1" applyAlignment="1">
      <alignment horizontal="center" vertical="top"/>
    </xf>
    <xf numFmtId="44" fontId="0" fillId="33" borderId="0" xfId="0" applyNumberFormat="1" applyFill="1" applyAlignment="1">
      <alignment horizontal="center" vertical="top"/>
    </xf>
    <xf numFmtId="44" fontId="0" fillId="33" borderId="0" xfId="1" applyFont="1" applyFill="1" applyAlignment="1">
      <alignment horizontal="right" vertical="top"/>
    </xf>
    <xf numFmtId="44" fontId="0" fillId="0" borderId="0" xfId="1" applyFont="1" applyAlignment="1">
      <alignment horizontal="right" vertical="top"/>
    </xf>
    <xf numFmtId="44" fontId="0" fillId="0" borderId="0" xfId="1" applyFont="1" applyAlignment="1">
      <alignment horizontal="center" vertical="top"/>
    </xf>
    <xf numFmtId="44" fontId="0" fillId="0" borderId="0" xfId="1" applyFont="1" applyAlignment="1">
      <alignment vertical="top"/>
    </xf>
    <xf numFmtId="0" fontId="0" fillId="0" borderId="0" xfId="0" applyAlignment="1">
      <alignment horizontal="left" vertical="top"/>
    </xf>
    <xf numFmtId="0" fontId="13" fillId="41" borderId="11" xfId="0" applyFont="1" applyFill="1" applyBorder="1" applyAlignment="1">
      <alignment horizontal="center"/>
    </xf>
    <xf numFmtId="0" fontId="13" fillId="41" borderId="12" xfId="0" applyFont="1" applyFill="1" applyBorder="1" applyAlignment="1">
      <alignment horizontal="center"/>
    </xf>
    <xf numFmtId="0" fontId="13" fillId="41" borderId="13" xfId="0" applyFont="1" applyFill="1" applyBorder="1" applyAlignment="1">
      <alignment horizontal="center"/>
    </xf>
    <xf numFmtId="44" fontId="16" fillId="0" borderId="10" xfId="1" applyFont="1" applyFill="1" applyBorder="1" applyAlignment="1">
      <alignment horizontal="center" vertical="top"/>
    </xf>
    <xf numFmtId="44" fontId="0" fillId="0" borderId="10" xfId="0" applyNumberFormat="1" applyFill="1" applyBorder="1" applyAlignment="1">
      <alignment horizontal="center" vertical="top"/>
    </xf>
    <xf numFmtId="44" fontId="13" fillId="41" borderId="10" xfId="1" applyFont="1" applyFill="1" applyBorder="1" applyAlignment="1">
      <alignment horizontal="center" vertical="top"/>
    </xf>
    <xf numFmtId="44" fontId="13" fillId="41" borderId="10" xfId="0" applyNumberFormat="1" applyFont="1" applyFill="1" applyBorder="1" applyAlignment="1">
      <alignment horizontal="center" vertical="top"/>
    </xf>
    <xf numFmtId="44" fontId="13" fillId="41" borderId="10" xfId="0" applyNumberFormat="1" applyFont="1" applyFill="1" applyBorder="1" applyAlignment="1">
      <alignment horizontal="justify" vertical="top" wrapText="1"/>
    </xf>
    <xf numFmtId="0" fontId="0" fillId="0" borderId="15" xfId="0" applyFill="1" applyBorder="1" applyAlignment="1">
      <alignment horizontal="center" vertical="top"/>
    </xf>
    <xf numFmtId="44" fontId="0" fillId="0" borderId="13" xfId="0" applyNumberFormat="1" applyFont="1" applyBorder="1" applyAlignment="1">
      <alignment vertical="top" wrapText="1"/>
    </xf>
    <xf numFmtId="44" fontId="0" fillId="0" borderId="0" xfId="0" applyNumberFormat="1" applyAlignment="1">
      <alignment horizontal="center" vertical="top"/>
    </xf>
    <xf numFmtId="0" fontId="13" fillId="41" borderId="10" xfId="0" applyFont="1" applyFill="1" applyBorder="1" applyAlignment="1">
      <alignment horizontal="center" vertical="top"/>
    </xf>
    <xf numFmtId="0" fontId="13" fillId="41" borderId="10" xfId="0" applyFont="1" applyFill="1" applyBorder="1" applyAlignment="1">
      <alignment horizontal="center" vertical="top" wrapText="1"/>
    </xf>
    <xf numFmtId="0" fontId="13" fillId="41" borderId="10" xfId="0" applyFont="1" applyFill="1" applyBorder="1" applyAlignment="1">
      <alignment horizontal="center" vertical="center"/>
    </xf>
    <xf numFmtId="44" fontId="13" fillId="41" borderId="10" xfId="0" applyNumberFormat="1" applyFont="1" applyFill="1" applyBorder="1" applyAlignment="1">
      <alignment vertical="top"/>
    </xf>
    <xf numFmtId="44" fontId="13" fillId="41" borderId="10" xfId="1" applyFont="1" applyFill="1" applyBorder="1" applyAlignment="1">
      <alignment horizontal="right" vertical="top"/>
    </xf>
    <xf numFmtId="44" fontId="13" fillId="41" borderId="11" xfId="1" applyFont="1" applyFill="1" applyBorder="1" applyAlignment="1">
      <alignment horizontal="right" vertical="top"/>
    </xf>
    <xf numFmtId="0" fontId="0" fillId="0" borderId="0" xfId="0" applyAlignment="1">
      <alignment horizontal="center" vertical="top" wrapText="1"/>
    </xf>
    <xf numFmtId="0" fontId="21" fillId="40" borderId="10" xfId="0" applyFont="1" applyFill="1" applyBorder="1" applyAlignment="1">
      <alignment horizontal="center" vertical="center"/>
    </xf>
    <xf numFmtId="0" fontId="21" fillId="40" borderId="10" xfId="0" applyFont="1" applyFill="1" applyBorder="1" applyAlignment="1">
      <alignment horizontal="center" vertical="center" wrapText="1"/>
    </xf>
    <xf numFmtId="0" fontId="21" fillId="40" borderId="10" xfId="0" applyFont="1" applyFill="1" applyBorder="1" applyAlignment="1">
      <alignment horizontal="left" vertical="center"/>
    </xf>
    <xf numFmtId="44" fontId="21" fillId="40" borderId="10" xfId="1" applyFont="1" applyFill="1" applyBorder="1" applyAlignment="1">
      <alignment horizontal="left" vertical="center" wrapText="1"/>
    </xf>
    <xf numFmtId="44" fontId="21" fillId="40" borderId="10" xfId="1" applyFont="1" applyFill="1" applyBorder="1" applyAlignment="1">
      <alignment horizontal="right" vertical="center"/>
    </xf>
    <xf numFmtId="0" fontId="21" fillId="35" borderId="10" xfId="0" applyFont="1" applyFill="1" applyBorder="1" applyAlignment="1">
      <alignment horizontal="center" vertical="center"/>
    </xf>
    <xf numFmtId="0" fontId="21" fillId="35" borderId="10" xfId="0" applyFont="1" applyFill="1" applyBorder="1" applyAlignment="1">
      <alignment horizontal="center" vertical="center" wrapText="1"/>
    </xf>
    <xf numFmtId="0" fontId="21" fillId="35" borderId="10" xfId="0" applyFont="1" applyFill="1" applyBorder="1" applyAlignment="1">
      <alignment horizontal="left" vertical="center"/>
    </xf>
    <xf numFmtId="44" fontId="21" fillId="35" borderId="10" xfId="1" applyFont="1" applyFill="1" applyBorder="1" applyAlignment="1">
      <alignment horizontal="left" vertical="center" wrapText="1"/>
    </xf>
    <xf numFmtId="44" fontId="21" fillId="35" borderId="10" xfId="1" applyFont="1" applyFill="1" applyBorder="1" applyAlignment="1">
      <alignment horizontal="right" vertical="center"/>
    </xf>
    <xf numFmtId="0" fontId="21" fillId="36" borderId="10" xfId="0" applyFont="1" applyFill="1" applyBorder="1" applyAlignment="1">
      <alignment horizontal="center" vertical="center"/>
    </xf>
    <xf numFmtId="0" fontId="21" fillId="36" borderId="10" xfId="0" applyFont="1" applyFill="1" applyBorder="1" applyAlignment="1">
      <alignment horizontal="center" vertical="center" wrapText="1"/>
    </xf>
    <xf numFmtId="0" fontId="21" fillId="36" borderId="10" xfId="0" applyFont="1" applyFill="1" applyBorder="1" applyAlignment="1">
      <alignment horizontal="left" vertical="center"/>
    </xf>
    <xf numFmtId="44" fontId="21" fillId="36" borderId="10" xfId="1" applyFont="1" applyFill="1" applyBorder="1" applyAlignment="1">
      <alignment horizontal="left" vertical="center" wrapText="1"/>
    </xf>
    <xf numFmtId="44" fontId="21" fillId="36" borderId="10" xfId="1" applyFont="1" applyFill="1" applyBorder="1" applyAlignment="1">
      <alignment horizontal="right" vertical="center"/>
    </xf>
    <xf numFmtId="0" fontId="13" fillId="41" borderId="11" xfId="0" applyFont="1" applyFill="1" applyBorder="1" applyAlignment="1">
      <alignment horizontal="center"/>
    </xf>
    <xf numFmtId="0" fontId="13" fillId="41" borderId="12" xfId="0" applyFont="1" applyFill="1" applyBorder="1" applyAlignment="1">
      <alignment horizontal="center"/>
    </xf>
    <xf numFmtId="0" fontId="13" fillId="41" borderId="13" xfId="0" applyFont="1" applyFill="1" applyBorder="1" applyAlignment="1">
      <alignment horizontal="center"/>
    </xf>
    <xf numFmtId="0" fontId="23" fillId="36" borderId="10" xfId="0" applyFont="1" applyFill="1" applyBorder="1" applyAlignment="1">
      <alignment horizontal="center" vertical="center"/>
    </xf>
    <xf numFmtId="0" fontId="21" fillId="34" borderId="10" xfId="0" applyFont="1" applyFill="1" applyBorder="1" applyAlignment="1">
      <alignment horizontal="center" vertical="center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left" vertical="center"/>
    </xf>
    <xf numFmtId="44" fontId="21" fillId="34" borderId="10" xfId="1" applyFont="1" applyFill="1" applyBorder="1" applyAlignment="1">
      <alignment horizontal="left" vertical="center" wrapText="1"/>
    </xf>
    <xf numFmtId="44" fontId="21" fillId="34" borderId="10" xfId="1" applyFont="1" applyFill="1" applyBorder="1" applyAlignment="1">
      <alignment horizontal="right" vertical="center"/>
    </xf>
    <xf numFmtId="0" fontId="23" fillId="34" borderId="10" xfId="0" applyFont="1" applyFill="1" applyBorder="1" applyAlignment="1">
      <alignment horizontal="center" vertical="center"/>
    </xf>
    <xf numFmtId="0" fontId="13" fillId="41" borderId="11" xfId="0" applyFont="1" applyFill="1" applyBorder="1" applyAlignment="1">
      <alignment horizontal="center" vertical="top" wrapText="1"/>
    </xf>
    <xf numFmtId="0" fontId="13" fillId="41" borderId="12" xfId="0" applyFont="1" applyFill="1" applyBorder="1" applyAlignment="1">
      <alignment horizontal="center" vertical="top" wrapText="1"/>
    </xf>
    <xf numFmtId="44" fontId="13" fillId="41" borderId="12" xfId="0" applyNumberFormat="1" applyFont="1" applyFill="1" applyBorder="1" applyAlignment="1">
      <alignment horizontal="center" vertical="top" wrapText="1"/>
    </xf>
    <xf numFmtId="0" fontId="13" fillId="41" borderId="13" xfId="0" applyFont="1" applyFill="1" applyBorder="1" applyAlignment="1">
      <alignment horizontal="center" vertical="top" wrapText="1"/>
    </xf>
    <xf numFmtId="0" fontId="0" fillId="0" borderId="10" xfId="0" applyFont="1" applyBorder="1" applyAlignment="1">
      <alignment horizontal="left"/>
    </xf>
    <xf numFmtId="0" fontId="0" fillId="38" borderId="10" xfId="0" applyFont="1" applyFill="1" applyBorder="1" applyAlignment="1">
      <alignment horizontal="left"/>
    </xf>
    <xf numFmtId="0" fontId="0" fillId="39" borderId="10" xfId="0" applyFont="1" applyFill="1" applyBorder="1" applyAlignment="1">
      <alignment horizontal="left"/>
    </xf>
    <xf numFmtId="0" fontId="16" fillId="0" borderId="11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44" fontId="0" fillId="0" borderId="10" xfId="0" applyNumberFormat="1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0" fillId="36" borderId="10" xfId="0" applyFont="1" applyFill="1" applyBorder="1" applyAlignment="1">
      <alignment horizontal="left" vertical="top"/>
    </xf>
    <xf numFmtId="0" fontId="20" fillId="35" borderId="10" xfId="0" applyFont="1" applyFill="1" applyBorder="1" applyAlignment="1">
      <alignment horizontal="left"/>
    </xf>
    <xf numFmtId="0" fontId="0" fillId="37" borderId="10" xfId="0" applyFont="1" applyFill="1" applyBorder="1" applyAlignment="1">
      <alignment horizontal="left"/>
    </xf>
    <xf numFmtId="0" fontId="0" fillId="34" borderId="10" xfId="0" applyFont="1" applyFill="1" applyBorder="1" applyAlignment="1">
      <alignment horizontal="left"/>
    </xf>
    <xf numFmtId="0" fontId="0" fillId="40" borderId="10" xfId="0" applyFont="1" applyFill="1" applyBorder="1" applyAlignment="1">
      <alignment horizontal="left" vertical="top"/>
    </xf>
    <xf numFmtId="0" fontId="16" fillId="0" borderId="0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41" borderId="10" xfId="0" applyFont="1" applyFill="1" applyBorder="1" applyAlignment="1">
      <alignment horizontal="center" vertical="top"/>
    </xf>
    <xf numFmtId="44" fontId="17" fillId="41" borderId="10" xfId="1" applyFont="1" applyFill="1" applyBorder="1" applyAlignment="1">
      <alignment horizontal="center" vertical="top"/>
    </xf>
    <xf numFmtId="0" fontId="13" fillId="41" borderId="11" xfId="0" applyFont="1" applyFill="1" applyBorder="1" applyAlignment="1">
      <alignment horizontal="center"/>
    </xf>
    <xf numFmtId="0" fontId="13" fillId="41" borderId="12" xfId="0" applyFont="1" applyFill="1" applyBorder="1" applyAlignment="1">
      <alignment horizontal="center"/>
    </xf>
    <xf numFmtId="0" fontId="13" fillId="41" borderId="13" xfId="0" applyFont="1" applyFill="1" applyBorder="1" applyAlignment="1">
      <alignment horizontal="center"/>
    </xf>
    <xf numFmtId="0" fontId="13" fillId="41" borderId="11" xfId="0" applyFont="1" applyFill="1" applyBorder="1" applyAlignment="1">
      <alignment horizontal="center" vertical="top"/>
    </xf>
    <xf numFmtId="0" fontId="13" fillId="41" borderId="12" xfId="0" applyFont="1" applyFill="1" applyBorder="1" applyAlignment="1">
      <alignment horizontal="center" vertical="top"/>
    </xf>
    <xf numFmtId="0" fontId="13" fillId="41" borderId="13" xfId="0" applyFont="1" applyFill="1" applyBorder="1" applyAlignment="1">
      <alignment horizontal="center" vertical="top"/>
    </xf>
    <xf numFmtId="0" fontId="14" fillId="0" borderId="0" xfId="0" applyFont="1" applyAlignment="1">
      <alignment horizontal="left" vertical="top"/>
    </xf>
    <xf numFmtId="44" fontId="13" fillId="41" borderId="16" xfId="1" applyFont="1" applyFill="1" applyBorder="1" applyAlignment="1">
      <alignment horizontal="center" vertical="top"/>
    </xf>
    <xf numFmtId="44" fontId="13" fillId="41" borderId="17" xfId="1" applyFont="1" applyFill="1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22" fillId="0" borderId="14" xfId="0" applyFont="1" applyBorder="1" applyAlignment="1">
      <alignment horizontal="left" vertical="top"/>
    </xf>
  </cellXfs>
  <cellStyles count="43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Incorreto" xfId="8" builtinId="27" customBuiltin="1"/>
    <cellStyle name="Moeda" xfId="1" builtinId="4"/>
    <cellStyle name="Neutra" xfId="9" builtinId="28" customBuiltin="1"/>
    <cellStyle name="Normal" xfId="0" builtinId="0"/>
    <cellStyle name="Nota" xfId="16" builtinId="10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2</xdr:col>
      <xdr:colOff>304800</xdr:colOff>
      <xdr:row>1</xdr:row>
      <xdr:rowOff>382509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0"/>
          <a:ext cx="1314450" cy="7825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showGridLines="0" tabSelected="1" workbookViewId="0">
      <pane ySplit="5" topLeftCell="A6" activePane="bottomLeft" state="frozen"/>
      <selection pane="bottomLeft" activeCell="F34" sqref="F34"/>
    </sheetView>
  </sheetViews>
  <sheetFormatPr defaultRowHeight="15" x14ac:dyDescent="0.25"/>
  <cols>
    <col min="1" max="1" width="9.140625" style="3"/>
    <col min="2" max="2" width="6.28515625" style="4" customWidth="1"/>
    <col min="3" max="3" width="15.140625" style="3" customWidth="1"/>
    <col min="4" max="4" width="8" style="3" customWidth="1"/>
    <col min="5" max="5" width="36.42578125" style="4" customWidth="1"/>
    <col min="6" max="6" width="5.85546875" style="5" customWidth="1"/>
    <col min="7" max="7" width="5.5703125" style="5" customWidth="1"/>
    <col min="8" max="8" width="5.5703125" style="36" customWidth="1"/>
    <col min="9" max="11" width="14.140625" style="5" customWidth="1"/>
    <col min="12" max="12" width="4.7109375" style="4" customWidth="1"/>
    <col min="13" max="13" width="13.85546875" style="4" customWidth="1"/>
    <col min="14" max="16" width="4.7109375" style="4" customWidth="1"/>
    <col min="17" max="19" width="14" style="15" customWidth="1"/>
    <col min="20" max="20" width="14" style="3" customWidth="1"/>
    <col min="21" max="21" width="15.42578125" style="3" customWidth="1"/>
    <col min="22" max="16384" width="9.140625" style="3"/>
  </cols>
  <sheetData>
    <row r="1" spans="1:21" s="1" customFormat="1" ht="31.5" customHeight="1" x14ac:dyDescent="0.25">
      <c r="B1" s="2"/>
      <c r="D1" s="79" t="s">
        <v>0</v>
      </c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</row>
    <row r="2" spans="1:21" s="1" customFormat="1" ht="31.5" customHeight="1" x14ac:dyDescent="0.25">
      <c r="B2" s="2"/>
      <c r="D2" s="80" t="s">
        <v>47</v>
      </c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</row>
    <row r="3" spans="1:21" s="1" customFormat="1" ht="31.5" customHeight="1" x14ac:dyDescent="0.25">
      <c r="B3" s="2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</row>
    <row r="4" spans="1:21" ht="22.5" customHeight="1" x14ac:dyDescent="0.25">
      <c r="A4" s="92" t="s">
        <v>67</v>
      </c>
      <c r="B4" s="92"/>
      <c r="C4" s="92"/>
      <c r="L4" s="81" t="s">
        <v>1</v>
      </c>
      <c r="M4" s="81"/>
      <c r="N4" s="82" t="s">
        <v>2</v>
      </c>
      <c r="O4" s="82"/>
      <c r="P4" s="82"/>
      <c r="Q4" s="82"/>
      <c r="R4" s="82"/>
      <c r="S4" s="82"/>
    </row>
    <row r="5" spans="1:21" s="8" customFormat="1" ht="22.5" customHeight="1" x14ac:dyDescent="0.25">
      <c r="A5" s="30" t="s">
        <v>6</v>
      </c>
      <c r="B5" s="30" t="s">
        <v>7</v>
      </c>
      <c r="C5" s="30" t="s">
        <v>8</v>
      </c>
      <c r="D5" s="30" t="s">
        <v>9</v>
      </c>
      <c r="E5" s="31" t="s">
        <v>10</v>
      </c>
      <c r="F5" s="30" t="s">
        <v>11</v>
      </c>
      <c r="G5" s="30" t="s">
        <v>12</v>
      </c>
      <c r="H5" s="30" t="s">
        <v>13</v>
      </c>
      <c r="I5" s="24" t="s">
        <v>14</v>
      </c>
      <c r="J5" s="24" t="s">
        <v>15</v>
      </c>
      <c r="K5" s="24" t="s">
        <v>16</v>
      </c>
      <c r="L5" s="30" t="s">
        <v>17</v>
      </c>
      <c r="M5" s="24" t="s">
        <v>18</v>
      </c>
      <c r="N5" s="24" t="s">
        <v>19</v>
      </c>
      <c r="O5" s="24" t="s">
        <v>20</v>
      </c>
      <c r="P5" s="24" t="s">
        <v>21</v>
      </c>
      <c r="Q5" s="24" t="s">
        <v>22</v>
      </c>
      <c r="R5" s="24" t="s">
        <v>23</v>
      </c>
      <c r="S5" s="24" t="s">
        <v>48</v>
      </c>
      <c r="T5" s="32" t="s">
        <v>49</v>
      </c>
    </row>
    <row r="6" spans="1:21" ht="18" customHeight="1" x14ac:dyDescent="0.25">
      <c r="A6" s="47" t="s">
        <v>60</v>
      </c>
      <c r="B6" s="47">
        <v>64</v>
      </c>
      <c r="C6" s="47" t="s">
        <v>64</v>
      </c>
      <c r="D6" s="48">
        <v>57525</v>
      </c>
      <c r="E6" s="49" t="s">
        <v>37</v>
      </c>
      <c r="F6" s="48" t="s">
        <v>24</v>
      </c>
      <c r="G6" s="48">
        <v>3</v>
      </c>
      <c r="H6" s="48">
        <v>3</v>
      </c>
      <c r="I6" s="50">
        <v>5516.94</v>
      </c>
      <c r="J6" s="50">
        <f>I6*G6</f>
        <v>16550.82</v>
      </c>
      <c r="K6" s="51">
        <f t="shared" ref="K6:K17" si="0">I6*H6</f>
        <v>16550.82</v>
      </c>
      <c r="L6" s="47"/>
      <c r="M6" s="51">
        <f t="shared" ref="M6:M17" si="1">L6*I6</f>
        <v>0</v>
      </c>
      <c r="N6" s="47">
        <v>3</v>
      </c>
      <c r="O6" s="47"/>
      <c r="P6" s="47"/>
      <c r="Q6" s="51">
        <f t="shared" ref="Q6:Q17" si="2">N6*I6</f>
        <v>16550.82</v>
      </c>
      <c r="R6" s="51">
        <f>O6*I6</f>
        <v>0</v>
      </c>
      <c r="S6" s="51">
        <f t="shared" ref="S6:S17" si="3">P6*I6</f>
        <v>0</v>
      </c>
      <c r="T6" s="47" t="s">
        <v>54</v>
      </c>
    </row>
    <row r="7" spans="1:21" ht="18" customHeight="1" x14ac:dyDescent="0.25">
      <c r="A7" s="55" t="s">
        <v>60</v>
      </c>
      <c r="B7" s="55">
        <v>72</v>
      </c>
      <c r="C7" s="55" t="s">
        <v>65</v>
      </c>
      <c r="D7" s="48">
        <v>43438</v>
      </c>
      <c r="E7" s="49" t="s">
        <v>38</v>
      </c>
      <c r="F7" s="48" t="s">
        <v>24</v>
      </c>
      <c r="G7" s="48">
        <v>0</v>
      </c>
      <c r="H7" s="48">
        <v>1</v>
      </c>
      <c r="I7" s="50">
        <v>2384</v>
      </c>
      <c r="J7" s="50">
        <f t="shared" ref="J7:J13" si="4">I7*G7</f>
        <v>0</v>
      </c>
      <c r="K7" s="51">
        <f t="shared" si="0"/>
        <v>2384</v>
      </c>
      <c r="L7" s="47"/>
      <c r="M7" s="51">
        <f t="shared" si="1"/>
        <v>0</v>
      </c>
      <c r="N7" s="47">
        <v>1</v>
      </c>
      <c r="O7" s="47"/>
      <c r="P7" s="47"/>
      <c r="Q7" s="51">
        <f t="shared" si="2"/>
        <v>2384</v>
      </c>
      <c r="R7" s="51">
        <f t="shared" ref="R7:R13" si="5">O7*I7</f>
        <v>0</v>
      </c>
      <c r="S7" s="51">
        <f t="shared" si="3"/>
        <v>0</v>
      </c>
      <c r="T7" s="47" t="s">
        <v>55</v>
      </c>
      <c r="U7" s="3" t="s">
        <v>5</v>
      </c>
    </row>
    <row r="8" spans="1:21" ht="18" customHeight="1" x14ac:dyDescent="0.25">
      <c r="A8" s="61" t="s">
        <v>60</v>
      </c>
      <c r="B8" s="61">
        <v>72</v>
      </c>
      <c r="C8" s="61"/>
      <c r="D8" s="57">
        <v>43438</v>
      </c>
      <c r="E8" s="58" t="s">
        <v>38</v>
      </c>
      <c r="F8" s="57" t="s">
        <v>24</v>
      </c>
      <c r="G8" s="57">
        <v>2</v>
      </c>
      <c r="H8" s="57">
        <v>0</v>
      </c>
      <c r="I8" s="59">
        <v>2384</v>
      </c>
      <c r="J8" s="59">
        <f t="shared" ref="J8" si="6">I8*G8</f>
        <v>4768</v>
      </c>
      <c r="K8" s="60">
        <f t="shared" ref="K8" si="7">I8*H8</f>
        <v>0</v>
      </c>
      <c r="L8" s="56"/>
      <c r="M8" s="60">
        <f t="shared" ref="M8" si="8">L8*I8</f>
        <v>0</v>
      </c>
      <c r="N8" s="56"/>
      <c r="O8" s="56">
        <v>1</v>
      </c>
      <c r="P8" s="56"/>
      <c r="Q8" s="60">
        <f t="shared" ref="Q8" si="9">N8*I8</f>
        <v>0</v>
      </c>
      <c r="R8" s="60">
        <f t="shared" ref="R8" si="10">O8*I8</f>
        <v>2384</v>
      </c>
      <c r="S8" s="60">
        <f t="shared" ref="S8" si="11">P8*I8</f>
        <v>0</v>
      </c>
      <c r="T8" s="56" t="s">
        <v>55</v>
      </c>
      <c r="U8" s="3" t="s">
        <v>5</v>
      </c>
    </row>
    <row r="9" spans="1:21" ht="18" customHeight="1" x14ac:dyDescent="0.25">
      <c r="A9" s="47" t="s">
        <v>60</v>
      </c>
      <c r="B9" s="47">
        <v>77</v>
      </c>
      <c r="C9" s="47" t="s">
        <v>62</v>
      </c>
      <c r="D9" s="48">
        <v>126766</v>
      </c>
      <c r="E9" s="49" t="s">
        <v>39</v>
      </c>
      <c r="F9" s="48" t="s">
        <v>24</v>
      </c>
      <c r="G9" s="48">
        <v>2</v>
      </c>
      <c r="H9" s="48">
        <v>2</v>
      </c>
      <c r="I9" s="50">
        <v>900</v>
      </c>
      <c r="J9" s="50">
        <f t="shared" si="4"/>
        <v>1800</v>
      </c>
      <c r="K9" s="51">
        <f t="shared" si="0"/>
        <v>1800</v>
      </c>
      <c r="L9" s="47"/>
      <c r="M9" s="51">
        <f t="shared" si="1"/>
        <v>0</v>
      </c>
      <c r="N9" s="47">
        <v>2</v>
      </c>
      <c r="O9" s="47"/>
      <c r="P9" s="47"/>
      <c r="Q9" s="51">
        <f t="shared" si="2"/>
        <v>1800</v>
      </c>
      <c r="R9" s="51">
        <f t="shared" si="5"/>
        <v>0</v>
      </c>
      <c r="S9" s="51">
        <f t="shared" si="3"/>
        <v>0</v>
      </c>
      <c r="T9" s="47" t="s">
        <v>5</v>
      </c>
    </row>
    <row r="10" spans="1:21" ht="18" customHeight="1" x14ac:dyDescent="0.25">
      <c r="A10" s="47" t="s">
        <v>60</v>
      </c>
      <c r="B10" s="47">
        <v>78</v>
      </c>
      <c r="C10" s="47" t="s">
        <v>61</v>
      </c>
      <c r="D10" s="48">
        <v>129516</v>
      </c>
      <c r="E10" s="49" t="s">
        <v>40</v>
      </c>
      <c r="F10" s="48" t="s">
        <v>24</v>
      </c>
      <c r="G10" s="48">
        <v>1</v>
      </c>
      <c r="H10" s="48">
        <v>1</v>
      </c>
      <c r="I10" s="50">
        <v>3790</v>
      </c>
      <c r="J10" s="50">
        <f t="shared" si="4"/>
        <v>3790</v>
      </c>
      <c r="K10" s="51">
        <f t="shared" si="0"/>
        <v>3790</v>
      </c>
      <c r="L10" s="47"/>
      <c r="M10" s="51">
        <f t="shared" si="1"/>
        <v>0</v>
      </c>
      <c r="N10" s="47">
        <v>1</v>
      </c>
      <c r="O10" s="47"/>
      <c r="P10" s="47"/>
      <c r="Q10" s="51">
        <f t="shared" si="2"/>
        <v>3790</v>
      </c>
      <c r="R10" s="51">
        <f t="shared" si="5"/>
        <v>0</v>
      </c>
      <c r="S10" s="51">
        <f t="shared" si="3"/>
        <v>0</v>
      </c>
      <c r="T10" s="47" t="s">
        <v>5</v>
      </c>
    </row>
    <row r="11" spans="1:21" ht="18" customHeight="1" x14ac:dyDescent="0.25">
      <c r="A11" s="47" t="s">
        <v>60</v>
      </c>
      <c r="B11" s="47">
        <v>86</v>
      </c>
      <c r="C11" s="47" t="s">
        <v>66</v>
      </c>
      <c r="D11" s="48">
        <v>43257</v>
      </c>
      <c r="E11" s="49" t="s">
        <v>41</v>
      </c>
      <c r="F11" s="48" t="s">
        <v>24</v>
      </c>
      <c r="G11" s="48">
        <v>3</v>
      </c>
      <c r="H11" s="48">
        <v>3</v>
      </c>
      <c r="I11" s="50">
        <v>2300</v>
      </c>
      <c r="J11" s="50">
        <f t="shared" si="4"/>
        <v>6900</v>
      </c>
      <c r="K11" s="51">
        <f t="shared" si="0"/>
        <v>6900</v>
      </c>
      <c r="L11" s="47"/>
      <c r="M11" s="51">
        <f t="shared" si="1"/>
        <v>0</v>
      </c>
      <c r="N11" s="47">
        <v>3</v>
      </c>
      <c r="O11" s="47"/>
      <c r="P11" s="47"/>
      <c r="Q11" s="51">
        <f t="shared" si="2"/>
        <v>6900</v>
      </c>
      <c r="R11" s="51">
        <f t="shared" si="5"/>
        <v>0</v>
      </c>
      <c r="S11" s="51">
        <f t="shared" si="3"/>
        <v>0</v>
      </c>
      <c r="T11" s="47" t="s">
        <v>56</v>
      </c>
      <c r="U11" s="18" t="s">
        <v>50</v>
      </c>
    </row>
    <row r="12" spans="1:21" ht="18" customHeight="1" x14ac:dyDescent="0.25">
      <c r="A12" s="37" t="s">
        <v>60</v>
      </c>
      <c r="B12" s="37">
        <v>86</v>
      </c>
      <c r="C12" s="37" t="s">
        <v>71</v>
      </c>
      <c r="D12" s="38">
        <v>43257</v>
      </c>
      <c r="E12" s="39" t="s">
        <v>41</v>
      </c>
      <c r="F12" s="38" t="s">
        <v>24</v>
      </c>
      <c r="G12" s="38">
        <v>3</v>
      </c>
      <c r="H12" s="38">
        <v>3</v>
      </c>
      <c r="I12" s="40">
        <v>2300</v>
      </c>
      <c r="J12" s="40">
        <f t="shared" ref="J12" si="12">I12*G12</f>
        <v>6900</v>
      </c>
      <c r="K12" s="41">
        <f t="shared" ref="K12" si="13">I12*H12</f>
        <v>6900</v>
      </c>
      <c r="L12" s="37"/>
      <c r="M12" s="41">
        <f t="shared" ref="M12" si="14">L12*I12</f>
        <v>0</v>
      </c>
      <c r="N12" s="37">
        <v>3</v>
      </c>
      <c r="O12" s="37"/>
      <c r="P12" s="37"/>
      <c r="Q12" s="41">
        <f t="shared" ref="Q12" si="15">N12*I12</f>
        <v>6900</v>
      </c>
      <c r="R12" s="41">
        <f t="shared" ref="R12" si="16">O12*I12</f>
        <v>0</v>
      </c>
      <c r="S12" s="41">
        <f t="shared" ref="S12" si="17">P12*I12</f>
        <v>0</v>
      </c>
      <c r="T12" s="37" t="s">
        <v>56</v>
      </c>
      <c r="U12" s="18" t="s">
        <v>50</v>
      </c>
    </row>
    <row r="13" spans="1:21" ht="18" customHeight="1" x14ac:dyDescent="0.25">
      <c r="A13" s="47" t="s">
        <v>60</v>
      </c>
      <c r="B13" s="47">
        <v>91</v>
      </c>
      <c r="C13" s="47" t="s">
        <v>63</v>
      </c>
      <c r="D13" s="48">
        <v>52002</v>
      </c>
      <c r="E13" s="49" t="s">
        <v>42</v>
      </c>
      <c r="F13" s="48" t="s">
        <v>24</v>
      </c>
      <c r="G13" s="48">
        <v>3</v>
      </c>
      <c r="H13" s="48">
        <v>3</v>
      </c>
      <c r="I13" s="50">
        <v>8800</v>
      </c>
      <c r="J13" s="50">
        <f t="shared" si="4"/>
        <v>26400</v>
      </c>
      <c r="K13" s="51">
        <f t="shared" si="0"/>
        <v>26400</v>
      </c>
      <c r="L13" s="47"/>
      <c r="M13" s="51">
        <f t="shared" si="1"/>
        <v>0</v>
      </c>
      <c r="N13" s="47">
        <v>3</v>
      </c>
      <c r="O13" s="47"/>
      <c r="P13" s="47"/>
      <c r="Q13" s="51">
        <f t="shared" si="2"/>
        <v>26400</v>
      </c>
      <c r="R13" s="51">
        <f t="shared" si="5"/>
        <v>0</v>
      </c>
      <c r="S13" s="51">
        <f t="shared" si="3"/>
        <v>0</v>
      </c>
      <c r="T13" s="47" t="s">
        <v>50</v>
      </c>
    </row>
    <row r="14" spans="1:21" ht="18" customHeight="1" x14ac:dyDescent="0.25">
      <c r="A14" s="42" t="s">
        <v>70</v>
      </c>
      <c r="B14" s="42">
        <v>212</v>
      </c>
      <c r="C14" s="42"/>
      <c r="D14" s="43">
        <v>127197</v>
      </c>
      <c r="E14" s="44" t="s">
        <v>43</v>
      </c>
      <c r="F14" s="43" t="s">
        <v>24</v>
      </c>
      <c r="G14" s="43">
        <v>2</v>
      </c>
      <c r="H14" s="43">
        <v>2</v>
      </c>
      <c r="I14" s="45">
        <v>0</v>
      </c>
      <c r="J14" s="45">
        <v>0</v>
      </c>
      <c r="K14" s="46">
        <f t="shared" si="0"/>
        <v>0</v>
      </c>
      <c r="L14" s="42"/>
      <c r="M14" s="46">
        <f t="shared" si="1"/>
        <v>0</v>
      </c>
      <c r="N14" s="42"/>
      <c r="O14" s="42"/>
      <c r="P14" s="42"/>
      <c r="Q14" s="46">
        <f t="shared" si="2"/>
        <v>0</v>
      </c>
      <c r="R14" s="46">
        <f>O14*I14</f>
        <v>0</v>
      </c>
      <c r="S14" s="46">
        <f t="shared" si="3"/>
        <v>0</v>
      </c>
      <c r="T14" s="42" t="s">
        <v>3</v>
      </c>
    </row>
    <row r="15" spans="1:21" ht="18" customHeight="1" x14ac:dyDescent="0.25">
      <c r="A15" s="42" t="s">
        <v>70</v>
      </c>
      <c r="B15" s="42">
        <v>300</v>
      </c>
      <c r="C15" s="42"/>
      <c r="D15" s="43">
        <v>47756</v>
      </c>
      <c r="E15" s="44" t="s">
        <v>44</v>
      </c>
      <c r="F15" s="43" t="s">
        <v>24</v>
      </c>
      <c r="G15" s="43">
        <v>10</v>
      </c>
      <c r="H15" s="43">
        <v>10</v>
      </c>
      <c r="I15" s="45">
        <v>0</v>
      </c>
      <c r="J15" s="45">
        <v>0</v>
      </c>
      <c r="K15" s="46">
        <f t="shared" si="0"/>
        <v>0</v>
      </c>
      <c r="L15" s="42"/>
      <c r="M15" s="46">
        <f t="shared" si="1"/>
        <v>0</v>
      </c>
      <c r="N15" s="42"/>
      <c r="O15" s="42"/>
      <c r="P15" s="42"/>
      <c r="Q15" s="46">
        <f t="shared" si="2"/>
        <v>0</v>
      </c>
      <c r="R15" s="46">
        <f>O15*I15</f>
        <v>0</v>
      </c>
      <c r="S15" s="46">
        <f t="shared" si="3"/>
        <v>0</v>
      </c>
      <c r="T15" s="42" t="s">
        <v>4</v>
      </c>
    </row>
    <row r="16" spans="1:21" ht="18" customHeight="1" x14ac:dyDescent="0.25">
      <c r="A16" s="42" t="s">
        <v>70</v>
      </c>
      <c r="B16" s="42">
        <v>327</v>
      </c>
      <c r="C16" s="42"/>
      <c r="D16" s="43">
        <v>129540</v>
      </c>
      <c r="E16" s="44" t="s">
        <v>45</v>
      </c>
      <c r="F16" s="43" t="s">
        <v>24</v>
      </c>
      <c r="G16" s="43">
        <v>1</v>
      </c>
      <c r="H16" s="43">
        <v>1</v>
      </c>
      <c r="I16" s="45">
        <v>0</v>
      </c>
      <c r="J16" s="45">
        <v>0</v>
      </c>
      <c r="K16" s="46">
        <f t="shared" si="0"/>
        <v>0</v>
      </c>
      <c r="L16" s="42"/>
      <c r="M16" s="46">
        <f t="shared" si="1"/>
        <v>0</v>
      </c>
      <c r="N16" s="42"/>
      <c r="O16" s="42"/>
      <c r="P16" s="42"/>
      <c r="Q16" s="46">
        <f t="shared" si="2"/>
        <v>0</v>
      </c>
      <c r="R16" s="46">
        <f>O16*I16</f>
        <v>0</v>
      </c>
      <c r="S16" s="46">
        <f t="shared" si="3"/>
        <v>0</v>
      </c>
      <c r="T16" s="42" t="s">
        <v>5</v>
      </c>
    </row>
    <row r="17" spans="1:21" ht="18" customHeight="1" x14ac:dyDescent="0.25">
      <c r="A17" s="56" t="s">
        <v>60</v>
      </c>
      <c r="B17" s="56">
        <v>133</v>
      </c>
      <c r="C17" s="56"/>
      <c r="D17" s="57">
        <v>127030</v>
      </c>
      <c r="E17" s="58" t="s">
        <v>72</v>
      </c>
      <c r="F17" s="57" t="s">
        <v>24</v>
      </c>
      <c r="G17" s="57">
        <v>1</v>
      </c>
      <c r="H17" s="57">
        <v>0</v>
      </c>
      <c r="I17" s="59">
        <v>31399.9</v>
      </c>
      <c r="J17" s="59">
        <f>I17*G17</f>
        <v>31399.9</v>
      </c>
      <c r="K17" s="60">
        <f t="shared" si="0"/>
        <v>0</v>
      </c>
      <c r="L17" s="56"/>
      <c r="M17" s="60">
        <f t="shared" si="1"/>
        <v>0</v>
      </c>
      <c r="N17" s="56"/>
      <c r="O17" s="56">
        <v>1</v>
      </c>
      <c r="P17" s="56"/>
      <c r="Q17" s="60">
        <f t="shared" si="2"/>
        <v>0</v>
      </c>
      <c r="R17" s="60">
        <f>O17*I17</f>
        <v>31399.9</v>
      </c>
      <c r="S17" s="60">
        <f t="shared" si="3"/>
        <v>0</v>
      </c>
      <c r="T17" s="56"/>
    </row>
    <row r="18" spans="1:21" s="8" customFormat="1" ht="18" customHeight="1" x14ac:dyDescent="0.25">
      <c r="A18" s="86" t="s">
        <v>25</v>
      </c>
      <c r="B18" s="87"/>
      <c r="C18" s="87"/>
      <c r="D18" s="87"/>
      <c r="E18" s="87"/>
      <c r="F18" s="87"/>
      <c r="G18" s="87"/>
      <c r="H18" s="87"/>
      <c r="I18" s="88"/>
      <c r="J18" s="33">
        <f>SUM(J6:J17)</f>
        <v>98508.72</v>
      </c>
      <c r="K18" s="33">
        <f>SUM(K6:K17)</f>
        <v>64724.82</v>
      </c>
      <c r="L18" s="9"/>
      <c r="M18" s="34">
        <f>SUM(M6:M17)</f>
        <v>0</v>
      </c>
      <c r="N18" s="9"/>
      <c r="O18" s="9"/>
      <c r="P18" s="10"/>
      <c r="Q18" s="34">
        <f>SUM(Q6:Q17)</f>
        <v>64724.82</v>
      </c>
      <c r="R18" s="35">
        <f>SUM(R6:R17)</f>
        <v>33783.9</v>
      </c>
      <c r="S18" s="35">
        <f>SUM(S6:S17)</f>
        <v>0</v>
      </c>
      <c r="T18" s="27"/>
    </row>
    <row r="19" spans="1:21" ht="18.75" customHeight="1" x14ac:dyDescent="0.25">
      <c r="A19" s="93" t="s">
        <v>59</v>
      </c>
      <c r="B19" s="93"/>
      <c r="C19" s="93"/>
      <c r="D19" s="93"/>
      <c r="E19" s="93"/>
      <c r="F19" s="93"/>
      <c r="G19" s="93"/>
      <c r="H19" s="93"/>
      <c r="I19" s="93"/>
      <c r="J19" s="11"/>
      <c r="K19" s="11"/>
      <c r="L19" s="12"/>
      <c r="M19" s="13"/>
      <c r="N19" s="12"/>
      <c r="O19" s="12"/>
      <c r="P19" s="12"/>
      <c r="Q19" s="14"/>
      <c r="R19" s="14"/>
      <c r="S19" s="14"/>
    </row>
    <row r="20" spans="1:21" x14ac:dyDescent="0.25">
      <c r="A20" s="89"/>
      <c r="B20" s="89"/>
      <c r="C20" s="89"/>
      <c r="J20" s="11"/>
    </row>
    <row r="21" spans="1:21" x14ac:dyDescent="0.25">
      <c r="C21" s="4"/>
      <c r="I21" s="83" t="s">
        <v>68</v>
      </c>
      <c r="J21" s="84"/>
      <c r="K21" s="84"/>
      <c r="L21" s="84"/>
      <c r="M21" s="85"/>
      <c r="R21" s="16"/>
      <c r="S21" s="16"/>
    </row>
    <row r="22" spans="1:21" ht="15" customHeight="1" x14ac:dyDescent="0.25">
      <c r="C22" s="4"/>
      <c r="I22" s="19"/>
      <c r="J22" s="20"/>
      <c r="K22" s="84" t="s">
        <v>57</v>
      </c>
      <c r="L22" s="84"/>
      <c r="M22" s="21" t="s">
        <v>16</v>
      </c>
      <c r="Q22" s="90" t="s">
        <v>69</v>
      </c>
      <c r="R22" s="91"/>
      <c r="S22" s="91"/>
      <c r="T22" s="91"/>
      <c r="U22" s="91"/>
    </row>
    <row r="23" spans="1:21" ht="15" customHeight="1" x14ac:dyDescent="0.25">
      <c r="A23" s="78" t="s">
        <v>26</v>
      </c>
      <c r="B23" s="78"/>
      <c r="C23" s="78"/>
      <c r="D23" s="78"/>
      <c r="E23" s="78"/>
      <c r="I23" s="69" t="s">
        <v>58</v>
      </c>
      <c r="J23" s="70"/>
      <c r="K23" s="71">
        <f>J18</f>
        <v>98508.72</v>
      </c>
      <c r="L23" s="72"/>
      <c r="M23" s="28">
        <f>K18</f>
        <v>64724.82</v>
      </c>
      <c r="Q23" s="7" t="s">
        <v>51</v>
      </c>
      <c r="R23" s="6" t="s">
        <v>1</v>
      </c>
      <c r="S23" s="6" t="s">
        <v>52</v>
      </c>
      <c r="T23" s="6" t="s">
        <v>32</v>
      </c>
      <c r="U23" s="6" t="s">
        <v>53</v>
      </c>
    </row>
    <row r="24" spans="1:21" ht="15" customHeight="1" x14ac:dyDescent="0.25">
      <c r="A24" s="66" t="s">
        <v>46</v>
      </c>
      <c r="B24" s="66"/>
      <c r="C24" s="66"/>
      <c r="D24" s="66"/>
      <c r="E24" s="66"/>
      <c r="I24" s="69" t="s">
        <v>28</v>
      </c>
      <c r="J24" s="70"/>
      <c r="K24" s="71">
        <f>M18</f>
        <v>0</v>
      </c>
      <c r="L24" s="72"/>
      <c r="M24" s="28">
        <v>0</v>
      </c>
      <c r="Q24" s="22" t="s">
        <v>3</v>
      </c>
      <c r="R24" s="23">
        <f>SUMIF($T6:$T16,Q24,$M6:$M16)+M6+M7+M11+M13</f>
        <v>0</v>
      </c>
      <c r="S24" s="23">
        <f>SUMIF(T$6:T$16,Q24,Q$6:Q$16)+(I6*2)+I11+I13</f>
        <v>22133.879999999997</v>
      </c>
      <c r="T24" s="23">
        <f>SUMIF(T$6:T$16,Q24,R$6:R$16)</f>
        <v>0</v>
      </c>
      <c r="U24" s="23">
        <f>SUMIF(T$6:T$16,Q24,S$6:S$16)+S6+S7+S11+S13</f>
        <v>0</v>
      </c>
    </row>
    <row r="25" spans="1:21" ht="15" customHeight="1" x14ac:dyDescent="0.25">
      <c r="A25" s="67" t="s">
        <v>27</v>
      </c>
      <c r="B25" s="67"/>
      <c r="C25" s="67"/>
      <c r="D25" s="67"/>
      <c r="E25" s="67"/>
      <c r="I25" s="69" t="s">
        <v>30</v>
      </c>
      <c r="J25" s="70"/>
      <c r="K25" s="71">
        <f>Q18</f>
        <v>64724.82</v>
      </c>
      <c r="L25" s="72"/>
      <c r="M25" s="28">
        <f>Q18</f>
        <v>64724.82</v>
      </c>
      <c r="Q25" s="22" t="s">
        <v>4</v>
      </c>
      <c r="R25" s="23">
        <f>SUMIF(T6:T16,Q25,M6:M16)</f>
        <v>0</v>
      </c>
      <c r="S25" s="23">
        <f>SUMIF(T$6:T$16,Q25,Q$6:Q$16)</f>
        <v>0</v>
      </c>
      <c r="T25" s="23">
        <f>SUMIF(T$6:T$16,Q25,R$6:R$16)</f>
        <v>0</v>
      </c>
      <c r="U25" s="23">
        <f>SUMIF(T$6:T$16,Q25,S$6:S$16)</f>
        <v>0</v>
      </c>
    </row>
    <row r="26" spans="1:21" ht="15" customHeight="1" x14ac:dyDescent="0.25">
      <c r="A26" s="68" t="s">
        <v>29</v>
      </c>
      <c r="B26" s="68"/>
      <c r="C26" s="68"/>
      <c r="D26" s="68"/>
      <c r="E26" s="68"/>
      <c r="I26" s="69" t="s">
        <v>32</v>
      </c>
      <c r="J26" s="70"/>
      <c r="K26" s="71">
        <f>R18</f>
        <v>33783.9</v>
      </c>
      <c r="L26" s="72"/>
      <c r="M26" s="28"/>
      <c r="Q26" s="22" t="s">
        <v>5</v>
      </c>
      <c r="R26" s="23">
        <f>SUMIF(T6:T16,Q26,M6:M16)+M6+M7+M11+M13</f>
        <v>0</v>
      </c>
      <c r="S26" s="23">
        <f>SUMIF(T$6:T$16,Q26,Q$6:Q$16)+I6+I7+(I11*2)+(I13*2)</f>
        <v>35690.94</v>
      </c>
      <c r="T26" s="23">
        <f>SUMIF(T$6:T$16,Q26,R$6:R$16)+R6+R7+R11++R13</f>
        <v>0</v>
      </c>
      <c r="U26" s="23">
        <f>SUMIF(T$6:T$16,Q26,S$6:S$16)+S6+S7+S11+S13</f>
        <v>0</v>
      </c>
    </row>
    <row r="27" spans="1:21" ht="15" customHeight="1" x14ac:dyDescent="0.25">
      <c r="A27" s="74" t="s">
        <v>31</v>
      </c>
      <c r="B27" s="74"/>
      <c r="C27" s="74"/>
      <c r="D27" s="74"/>
      <c r="E27" s="74"/>
      <c r="I27" s="69" t="s">
        <v>53</v>
      </c>
      <c r="J27" s="70"/>
      <c r="K27" s="71">
        <f>S18</f>
        <v>0</v>
      </c>
      <c r="L27" s="72"/>
      <c r="M27" s="28">
        <v>0</v>
      </c>
      <c r="Q27" s="24" t="s">
        <v>25</v>
      </c>
      <c r="R27" s="25">
        <f>SUM(R24:R26)</f>
        <v>0</v>
      </c>
      <c r="S27" s="25">
        <f>SUM(S24:S26)</f>
        <v>57824.82</v>
      </c>
      <c r="T27" s="25">
        <f>SUM(T24:T26)</f>
        <v>0</v>
      </c>
      <c r="U27" s="25">
        <f>SUM(U24:U26)</f>
        <v>0</v>
      </c>
    </row>
    <row r="28" spans="1:21" ht="15" customHeight="1" x14ac:dyDescent="0.25">
      <c r="A28" s="75" t="s">
        <v>33</v>
      </c>
      <c r="B28" s="75"/>
      <c r="C28" s="75"/>
      <c r="D28" s="75"/>
      <c r="E28" s="75"/>
      <c r="I28" s="62" t="s">
        <v>25</v>
      </c>
      <c r="J28" s="63"/>
      <c r="K28" s="64">
        <f>K25+K26</f>
        <v>98508.72</v>
      </c>
      <c r="L28" s="65"/>
      <c r="M28" s="26">
        <f>M25+M26</f>
        <v>64724.82</v>
      </c>
      <c r="P28" s="15"/>
      <c r="R28" s="4"/>
      <c r="S28" s="4"/>
    </row>
    <row r="29" spans="1:21" ht="15" customHeight="1" x14ac:dyDescent="0.25">
      <c r="A29" s="76" t="s">
        <v>34</v>
      </c>
      <c r="B29" s="76"/>
      <c r="C29" s="76"/>
      <c r="D29" s="76"/>
      <c r="E29" s="76"/>
      <c r="K29" s="11"/>
      <c r="N29" s="17"/>
      <c r="P29" s="15"/>
      <c r="R29" s="17"/>
      <c r="S29" s="17"/>
    </row>
    <row r="30" spans="1:21" ht="15" customHeight="1" x14ac:dyDescent="0.25">
      <c r="A30" s="77" t="s">
        <v>35</v>
      </c>
      <c r="B30" s="77"/>
      <c r="C30" s="77"/>
      <c r="D30" s="77"/>
      <c r="E30" s="77"/>
      <c r="I30" s="4"/>
      <c r="J30" s="29"/>
      <c r="K30" s="29"/>
      <c r="L30" s="15"/>
      <c r="M30" s="15"/>
    </row>
    <row r="31" spans="1:21" ht="15" customHeight="1" x14ac:dyDescent="0.25">
      <c r="A31" s="73" t="s">
        <v>36</v>
      </c>
      <c r="B31" s="73"/>
      <c r="C31" s="73"/>
      <c r="D31" s="73"/>
      <c r="E31" s="73"/>
      <c r="I31" s="83" t="s">
        <v>73</v>
      </c>
      <c r="J31" s="84"/>
      <c r="K31" s="84"/>
      <c r="L31" s="84"/>
      <c r="M31" s="85"/>
      <c r="N31" s="16"/>
      <c r="O31" s="3"/>
      <c r="P31" s="3"/>
      <c r="Q31" s="3"/>
      <c r="R31" s="3"/>
      <c r="S31" s="3"/>
    </row>
    <row r="32" spans="1:21" ht="15" customHeight="1" x14ac:dyDescent="0.25">
      <c r="A32" s="18"/>
      <c r="C32" s="18"/>
      <c r="I32" s="52"/>
      <c r="J32" s="53"/>
      <c r="K32" s="84" t="s">
        <v>57</v>
      </c>
      <c r="L32" s="84"/>
      <c r="M32" s="54" t="s">
        <v>16</v>
      </c>
      <c r="N32" s="3"/>
      <c r="O32" s="3"/>
      <c r="P32" s="3"/>
      <c r="Q32" s="3"/>
      <c r="R32" s="3"/>
      <c r="S32" s="3"/>
    </row>
    <row r="33" spans="9:19" ht="15" customHeight="1" x14ac:dyDescent="0.25">
      <c r="I33" s="69" t="s">
        <v>74</v>
      </c>
      <c r="J33" s="70"/>
      <c r="K33" s="71">
        <f>J6+J7+J8+J9+J10+J11+J13+J17</f>
        <v>91608.72</v>
      </c>
      <c r="L33" s="72"/>
      <c r="M33" s="28">
        <f>K6+K7+K8+K9+K10+K11+K13</f>
        <v>57824.82</v>
      </c>
      <c r="N33" s="3"/>
      <c r="O33" s="3"/>
      <c r="P33" s="3"/>
      <c r="Q33" s="3"/>
      <c r="R33" s="3"/>
      <c r="S33" s="3"/>
    </row>
    <row r="34" spans="9:19" x14ac:dyDescent="0.25">
      <c r="I34" s="69" t="s">
        <v>75</v>
      </c>
      <c r="J34" s="70"/>
      <c r="K34" s="71">
        <v>0</v>
      </c>
      <c r="L34" s="72"/>
      <c r="M34" s="28">
        <f>K12</f>
        <v>6900</v>
      </c>
      <c r="N34" s="3"/>
      <c r="O34" s="3"/>
      <c r="P34" s="3"/>
      <c r="Q34" s="3"/>
      <c r="R34" s="3"/>
      <c r="S34" s="3"/>
    </row>
    <row r="35" spans="9:19" x14ac:dyDescent="0.25">
      <c r="I35" s="62" t="s">
        <v>25</v>
      </c>
      <c r="J35" s="63"/>
      <c r="K35" s="64">
        <f>SUM(K33:L34)</f>
        <v>91608.72</v>
      </c>
      <c r="L35" s="65"/>
      <c r="M35" s="26">
        <f>SUM(M33:M34)</f>
        <v>64724.82</v>
      </c>
      <c r="O35" s="3"/>
      <c r="P35" s="3"/>
      <c r="Q35" s="3"/>
      <c r="R35" s="3"/>
      <c r="S35" s="3"/>
    </row>
    <row r="36" spans="9:19" x14ac:dyDescent="0.25">
      <c r="N36" s="17"/>
      <c r="P36" s="15"/>
      <c r="S36" s="17"/>
    </row>
  </sheetData>
  <sheetProtection algorithmName="SHA-512" hashValue="zwfqisd9tfSmW8Fh7dYtaMmr618W3ic5/iYXZ1btOjDW+GerANw4AeGNpDbcIHdy5CpvHEA48xYog4lDMaE2Ag==" saltValue="aj+w0zJUk14cqBs2CtAhag==" spinCount="100000" sheet="1" objects="1" scenarios="1"/>
  <sortState ref="A6:T15">
    <sortCondition ref="E6:E15"/>
  </sortState>
  <mergeCells count="41">
    <mergeCell ref="I35:J35"/>
    <mergeCell ref="K35:L35"/>
    <mergeCell ref="I31:M31"/>
    <mergeCell ref="K32:L32"/>
    <mergeCell ref="I33:J33"/>
    <mergeCell ref="K33:L33"/>
    <mergeCell ref="I34:J34"/>
    <mergeCell ref="K34:L34"/>
    <mergeCell ref="A23:E23"/>
    <mergeCell ref="D1:S1"/>
    <mergeCell ref="D2:S2"/>
    <mergeCell ref="D3:S3"/>
    <mergeCell ref="L4:M4"/>
    <mergeCell ref="N4:S4"/>
    <mergeCell ref="I21:M21"/>
    <mergeCell ref="A18:I18"/>
    <mergeCell ref="A20:C20"/>
    <mergeCell ref="Q22:U22"/>
    <mergeCell ref="A4:C4"/>
    <mergeCell ref="K22:L22"/>
    <mergeCell ref="I23:J23"/>
    <mergeCell ref="K23:L23"/>
    <mergeCell ref="A19:I19"/>
    <mergeCell ref="A31:E31"/>
    <mergeCell ref="A27:E27"/>
    <mergeCell ref="A28:E28"/>
    <mergeCell ref="A29:E29"/>
    <mergeCell ref="A30:E30"/>
    <mergeCell ref="I28:J28"/>
    <mergeCell ref="K28:L28"/>
    <mergeCell ref="A24:E24"/>
    <mergeCell ref="A25:E25"/>
    <mergeCell ref="A26:E26"/>
    <mergeCell ref="I24:J24"/>
    <mergeCell ref="K24:L24"/>
    <mergeCell ref="I25:J25"/>
    <mergeCell ref="K25:L25"/>
    <mergeCell ref="I26:J26"/>
    <mergeCell ref="K26:L26"/>
    <mergeCell ref="I27:J27"/>
    <mergeCell ref="K27:L27"/>
  </mergeCells>
  <printOptions horizontalCentered="1"/>
  <pageMargins left="0.19685039370078741" right="0.19685039370078741" top="0.98425196850393704" bottom="0.98425196850393704" header="0.19685039370078741" footer="0.19685039370078741"/>
  <pageSetup paperSize="9" scale="60" fitToHeight="0" orientation="landscape" verticalDpi="597" r:id="rId1"/>
  <ignoredErrors>
    <ignoredError sqref="R2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Equipamentos 2018-2019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ICT</dc:creator>
  <cp:lastModifiedBy>ICT</cp:lastModifiedBy>
  <dcterms:created xsi:type="dcterms:W3CDTF">2018-08-09T17:43:26Z</dcterms:created>
  <dcterms:modified xsi:type="dcterms:W3CDTF">2021-02-10T10:14:35Z</dcterms:modified>
</cp:coreProperties>
</file>