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ntrole Orçamentário\Viagens Graduação\2018\"/>
    </mc:Choice>
  </mc:AlternateContent>
  <bookViews>
    <workbookView xWindow="0" yWindow="0" windowWidth="28800" windowHeight="11850"/>
  </bookViews>
  <sheets>
    <sheet name="Graduação 2018" sheetId="1" r:id="rId1"/>
  </sheets>
  <definedNames>
    <definedName name="_xlnm.Print_Area" localSheetId="0">'Graduação 2018'!$A$1:$K$133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6" i="1" l="1"/>
  <c r="J99" i="1"/>
  <c r="J91" i="1"/>
  <c r="J51" i="1"/>
  <c r="J29" i="1"/>
  <c r="J14" i="1"/>
  <c r="H94" i="1" l="1"/>
  <c r="H115" i="1"/>
  <c r="I93" i="1"/>
  <c r="H93" i="1"/>
  <c r="I81" i="1"/>
  <c r="H81" i="1"/>
  <c r="I112" i="1"/>
  <c r="H112" i="1"/>
  <c r="H90" i="1"/>
  <c r="I119" i="1"/>
  <c r="H119" i="1"/>
  <c r="I103" i="1"/>
  <c r="H103" i="1"/>
  <c r="I92" i="1"/>
  <c r="H92" i="1"/>
  <c r="I80" i="1"/>
  <c r="H80" i="1"/>
  <c r="H102" i="1"/>
  <c r="H88" i="1"/>
  <c r="I79" i="1"/>
  <c r="H79" i="1"/>
  <c r="I78" i="1"/>
  <c r="H78" i="1"/>
  <c r="K51" i="1"/>
  <c r="H44" i="1"/>
  <c r="H42" i="1"/>
  <c r="H37" i="1"/>
  <c r="I32" i="1"/>
  <c r="H32" i="1"/>
  <c r="H30" i="1"/>
  <c r="I30" i="1"/>
  <c r="H26" i="1"/>
  <c r="I24" i="1"/>
  <c r="H24" i="1"/>
  <c r="I21" i="1"/>
  <c r="H21" i="1"/>
  <c r="H15" i="1"/>
  <c r="J121" i="1"/>
  <c r="J129" i="1" s="1"/>
  <c r="K9" i="1"/>
  <c r="J9" i="1"/>
  <c r="I9" i="1"/>
  <c r="H9" i="1"/>
  <c r="K52" i="1" l="1"/>
  <c r="I51" i="1"/>
  <c r="I52" i="1" s="1"/>
  <c r="I128" i="1" s="1"/>
  <c r="J52" i="1"/>
  <c r="J128" i="1" s="1"/>
  <c r="J130" i="1" s="1"/>
  <c r="H51" i="1"/>
  <c r="C133" i="1"/>
  <c r="H52" i="1" l="1"/>
  <c r="I53" i="1" s="1"/>
  <c r="I115" i="1"/>
  <c r="H128" i="1" l="1"/>
  <c r="K128" i="1" s="1"/>
  <c r="I120" i="1"/>
  <c r="H120" i="1"/>
  <c r="I83" i="1" l="1"/>
  <c r="H83" i="1"/>
  <c r="K116" i="1" l="1"/>
  <c r="I82" i="1"/>
  <c r="H82" i="1"/>
  <c r="K91" i="1" l="1"/>
  <c r="K109" i="1"/>
  <c r="K110" i="1"/>
  <c r="K111" i="1"/>
  <c r="K106" i="1"/>
  <c r="K101" i="1"/>
  <c r="K113" i="1"/>
  <c r="K114" i="1"/>
  <c r="K89" i="1"/>
  <c r="K84" i="1"/>
  <c r="K97" i="1"/>
  <c r="K103" i="1"/>
  <c r="K115" i="1"/>
  <c r="K105" i="1"/>
  <c r="K85" i="1"/>
  <c r="K119" i="1"/>
  <c r="K112" i="1"/>
  <c r="K90" i="1"/>
  <c r="K104" i="1"/>
  <c r="K98" i="1"/>
  <c r="K117" i="1"/>
  <c r="K81" i="1"/>
  <c r="K99" i="1"/>
  <c r="K86" i="1"/>
  <c r="K118" i="1"/>
  <c r="K93" i="1"/>
  <c r="K96" i="1"/>
  <c r="K82" i="1"/>
  <c r="K100" i="1"/>
  <c r="K87" i="1"/>
  <c r="K107" i="1"/>
  <c r="K94" i="1"/>
  <c r="K95" i="1"/>
  <c r="K120" i="1"/>
  <c r="K108" i="1"/>
  <c r="K83" i="1"/>
  <c r="K102" i="1"/>
  <c r="K88" i="1"/>
  <c r="I121" i="1" l="1"/>
  <c r="I129" i="1" s="1"/>
  <c r="I130" i="1" s="1"/>
  <c r="H121" i="1"/>
  <c r="K79" i="1"/>
  <c r="K80" i="1"/>
  <c r="K78" i="1"/>
  <c r="K92" i="1"/>
  <c r="G112" i="1"/>
  <c r="H129" i="1" l="1"/>
  <c r="I122" i="1"/>
  <c r="K121" i="1"/>
  <c r="G91" i="1"/>
  <c r="G79" i="1"/>
  <c r="G109" i="1"/>
  <c r="G88" i="1"/>
  <c r="G106" i="1"/>
  <c r="G101" i="1"/>
  <c r="G102" i="1"/>
  <c r="G80" i="1"/>
  <c r="G89" i="1"/>
  <c r="G84" i="1"/>
  <c r="G92" i="1"/>
  <c r="G97" i="1"/>
  <c r="G103" i="1"/>
  <c r="G105" i="1"/>
  <c r="G85" i="1"/>
  <c r="G119" i="1"/>
  <c r="G90" i="1"/>
  <c r="G104" i="1"/>
  <c r="G98" i="1"/>
  <c r="G81" i="1"/>
  <c r="G99" i="1"/>
  <c r="G86" i="1"/>
  <c r="G93" i="1"/>
  <c r="G96" i="1"/>
  <c r="G82" i="1"/>
  <c r="G100" i="1"/>
  <c r="G87" i="1"/>
  <c r="G107" i="1"/>
  <c r="G94" i="1"/>
  <c r="G95" i="1"/>
  <c r="G120" i="1"/>
  <c r="G108" i="1"/>
  <c r="G83" i="1"/>
  <c r="G78" i="1"/>
  <c r="K129" i="1" l="1"/>
  <c r="K130" i="1" s="1"/>
  <c r="H130" i="1"/>
  <c r="I131" i="1" s="1"/>
</calcChain>
</file>

<file path=xl/comments1.xml><?xml version="1.0" encoding="utf-8"?>
<comments xmlns="http://schemas.openxmlformats.org/spreadsheetml/2006/main">
  <authors>
    <author>ICT</author>
  </authors>
  <commentList>
    <comment ref="J32" authorId="0" shapeId="0">
      <text>
        <r>
          <rPr>
            <b/>
            <sz val="9"/>
            <color indexed="81"/>
            <rFont val="Segoe UI"/>
            <family val="2"/>
          </rPr>
          <t>ICT:</t>
        </r>
        <r>
          <rPr>
            <sz val="9"/>
            <color indexed="81"/>
            <rFont val="Segoe UI"/>
            <family val="2"/>
          </rPr>
          <t xml:space="preserve">
Valor pago pelo Campus
</t>
        </r>
      </text>
    </comment>
  </commentList>
</comments>
</file>

<file path=xl/sharedStrings.xml><?xml version="1.0" encoding="utf-8"?>
<sst xmlns="http://schemas.openxmlformats.org/spreadsheetml/2006/main" count="377" uniqueCount="237">
  <si>
    <t>Instituto de Ciência e Tecnologia - ICT</t>
  </si>
  <si>
    <t>Docente</t>
  </si>
  <si>
    <t>Destino</t>
  </si>
  <si>
    <t>Data da viagem</t>
  </si>
  <si>
    <t>PCDP</t>
  </si>
  <si>
    <t>Passageiros</t>
  </si>
  <si>
    <t>Custo Veículo</t>
  </si>
  <si>
    <t>Diárias</t>
  </si>
  <si>
    <t>Total</t>
  </si>
  <si>
    <t>Total da Viagem</t>
  </si>
  <si>
    <t>CUSTOS DAS VIAGENS DE GRADUAÇÃO - 2018</t>
  </si>
  <si>
    <t>Diego de Souza Sardinha</t>
  </si>
  <si>
    <t>Cachoeira Paulista</t>
  </si>
  <si>
    <t>1271/18</t>
  </si>
  <si>
    <t>São José da Barra</t>
  </si>
  <si>
    <t>1272/18</t>
  </si>
  <si>
    <t>Andradas</t>
  </si>
  <si>
    <t>1273/18</t>
  </si>
  <si>
    <t>Poços de Caldas</t>
  </si>
  <si>
    <t>1277/18</t>
  </si>
  <si>
    <t>1278/18</t>
  </si>
  <si>
    <t>Botelhos</t>
  </si>
  <si>
    <t>1274/18</t>
  </si>
  <si>
    <t>1279/18</t>
  </si>
  <si>
    <t>Leme</t>
  </si>
  <si>
    <t>1275/18</t>
  </si>
  <si>
    <t>1280/18</t>
  </si>
  <si>
    <t>São Pedro</t>
  </si>
  <si>
    <t>1276/18</t>
  </si>
  <si>
    <t>Luciana Botezelli</t>
  </si>
  <si>
    <t>São Sebastião da Grama</t>
  </si>
  <si>
    <t>1294/18</t>
  </si>
  <si>
    <t>1295/18</t>
  </si>
  <si>
    <t>Divinolândia</t>
  </si>
  <si>
    <t>1293/18</t>
  </si>
  <si>
    <t>Paraguaçu</t>
  </si>
  <si>
    <t>1292/18</t>
  </si>
  <si>
    <t>1286/18</t>
  </si>
  <si>
    <t>1288/18</t>
  </si>
  <si>
    <t>Carolina</t>
  </si>
  <si>
    <t>Aguaí</t>
  </si>
  <si>
    <t>Ana Olívia</t>
  </si>
  <si>
    <t>Caldas</t>
  </si>
  <si>
    <t>1389/18</t>
  </si>
  <si>
    <t>Votorantim</t>
  </si>
  <si>
    <t>Giselle</t>
  </si>
  <si>
    <t>Suzano</t>
  </si>
  <si>
    <t>1395/18</t>
  </si>
  <si>
    <t>2º Semestre</t>
  </si>
  <si>
    <t>motoristas</t>
  </si>
  <si>
    <t>docentes</t>
  </si>
  <si>
    <t>Prof.</t>
  </si>
  <si>
    <t>Alunos</t>
  </si>
  <si>
    <t>03/10/18</t>
  </si>
  <si>
    <t>Antonio Donizetti</t>
  </si>
  <si>
    <t>1450/18</t>
  </si>
  <si>
    <t>Rafael Tiezzi</t>
  </si>
  <si>
    <t>Caieiras</t>
  </si>
  <si>
    <t>1464/18</t>
  </si>
  <si>
    <t>Fabiano Cabañas</t>
  </si>
  <si>
    <t>1488/18</t>
  </si>
  <si>
    <t>Arcos</t>
  </si>
  <si>
    <t>05 a 07/11</t>
  </si>
  <si>
    <t>1487/18</t>
  </si>
  <si>
    <t>1553/18</t>
  </si>
  <si>
    <t>Pedro/ Ana Olívia</t>
  </si>
  <si>
    <t>São Paulo</t>
  </si>
  <si>
    <t>19 a 21/09/18</t>
  </si>
  <si>
    <t>Araxá</t>
  </si>
  <si>
    <t>Rafael Brito</t>
  </si>
  <si>
    <t>Campinas</t>
  </si>
  <si>
    <t>Gunther</t>
  </si>
  <si>
    <t>Parati</t>
  </si>
  <si>
    <t>Pradópolis</t>
  </si>
  <si>
    <t>1631/18</t>
  </si>
  <si>
    <t>11 a 15/12/18</t>
  </si>
  <si>
    <t>1627/18</t>
  </si>
  <si>
    <t>1623/18</t>
  </si>
  <si>
    <t>Marcelo Barison</t>
  </si>
  <si>
    <t>Itu</t>
  </si>
  <si>
    <t>08 e 09/12/18</t>
  </si>
  <si>
    <t>1641/18</t>
  </si>
  <si>
    <t>1642/18</t>
  </si>
  <si>
    <t>Ana Olívia/Rusilo</t>
  </si>
  <si>
    <t>Cláudio Antônio de A. Lima</t>
  </si>
  <si>
    <t>1665/18</t>
  </si>
  <si>
    <t>1668/18</t>
  </si>
  <si>
    <t>Bandeira do Sul</t>
  </si>
  <si>
    <t>1670/18</t>
  </si>
  <si>
    <t>1671/18</t>
  </si>
  <si>
    <t>Tiago</t>
  </si>
  <si>
    <t>1674/18</t>
  </si>
  <si>
    <t>1675/18</t>
  </si>
  <si>
    <t>Ana Olívia/ Rusilo</t>
  </si>
  <si>
    <t>1391/18 e 1657/18</t>
  </si>
  <si>
    <t>1392/18 e 1658/18</t>
  </si>
  <si>
    <t>1611/18  e 1612/18</t>
  </si>
  <si>
    <t>1740/18</t>
  </si>
  <si>
    <t>1739/18</t>
  </si>
  <si>
    <t>13/12/18</t>
  </si>
  <si>
    <t>Hortolândia</t>
  </si>
  <si>
    <t>Viagens 2018/2 - Cancelada com perda de recursos</t>
  </si>
  <si>
    <t>Daniela Horta</t>
  </si>
  <si>
    <t>PCDP  1621/18</t>
  </si>
  <si>
    <t>25/10/18</t>
  </si>
  <si>
    <t>1287/18 - 2C</t>
  </si>
  <si>
    <t>Limeira</t>
  </si>
  <si>
    <t>1672/18-1C</t>
  </si>
  <si>
    <t>1667/18</t>
  </si>
  <si>
    <t>1673/18-1C</t>
  </si>
  <si>
    <t>1318/18-1C</t>
  </si>
  <si>
    <t>1394/18</t>
  </si>
  <si>
    <t>Marco Antonio</t>
  </si>
  <si>
    <t>1393/18</t>
  </si>
  <si>
    <t>Edmo/Ana Olívia</t>
  </si>
  <si>
    <t>1291/18 e 1630/18</t>
  </si>
  <si>
    <t>Grazielle Santos S. Andrade</t>
  </si>
  <si>
    <t>1390/18-2C e 1659/18</t>
  </si>
  <si>
    <t>PCDP 1317/18-1C</t>
  </si>
  <si>
    <t>15 a 17/12/18</t>
  </si>
  <si>
    <t>Viagens 2018/2 - Canceladas sem perda de recursos</t>
  </si>
  <si>
    <t>Custo com transporte =&gt;</t>
  </si>
  <si>
    <t>Cachoeira Paulista-SP</t>
  </si>
  <si>
    <t>Poços de Caldas-MG</t>
  </si>
  <si>
    <t>Edmo Rodovalho/ Thammiris M. El Hajji</t>
  </si>
  <si>
    <t>Catalão-GO</t>
  </si>
  <si>
    <t>09 a 12/04/18</t>
  </si>
  <si>
    <t>316/18 e 323/18</t>
  </si>
  <si>
    <t>Rafael de Oliveira Tiezzi</t>
  </si>
  <si>
    <t>S. José da Barra-MG</t>
  </si>
  <si>
    <t>Antônio Donizetti G. de Souza</t>
  </si>
  <si>
    <t>Paraguaçu-MG</t>
  </si>
  <si>
    <t>Andradas/São Roque da Fartura-MG</t>
  </si>
  <si>
    <t>Ana Olívia B. F. de Magalhães/Rusilo</t>
  </si>
  <si>
    <t>Pirassununga-SP</t>
  </si>
  <si>
    <t>Giselle Patrícia Sancinetti</t>
  </si>
  <si>
    <t>Mogi-Guaçu- SP</t>
  </si>
  <si>
    <t>Fabiano Cabañas Navarro</t>
  </si>
  <si>
    <t>Serrania/Cabo Verde-MG</t>
  </si>
  <si>
    <t>Aguaí-SP</t>
  </si>
  <si>
    <t>326/18 e 422/18</t>
  </si>
  <si>
    <t>Serrania-MG</t>
  </si>
  <si>
    <t>Caieiras-SP</t>
  </si>
  <si>
    <t>Botelhos-MG</t>
  </si>
  <si>
    <t>Daniela Gomes Horta</t>
  </si>
  <si>
    <t>Caldas-MG</t>
  </si>
  <si>
    <t>468/18</t>
  </si>
  <si>
    <t>Leme-SP</t>
  </si>
  <si>
    <t>Divinolândia-SP</t>
  </si>
  <si>
    <t>S. Sebastião da Grama-SP</t>
  </si>
  <si>
    <t>Rafael Brito de Moura</t>
  </si>
  <si>
    <t>Campinas-SP</t>
  </si>
  <si>
    <t>Maria de Fátima R. Sarkis</t>
  </si>
  <si>
    <t>Aguaí/Itu/Analandia/Caconde -SP</t>
  </si>
  <si>
    <t>27 a 29/06/18</t>
  </si>
  <si>
    <t>São Pedro/Analânia - SP</t>
  </si>
  <si>
    <t>Grazielle Santos Silva Andrade</t>
  </si>
  <si>
    <t>1037/18</t>
  </si>
  <si>
    <t>Carolina Del Roveri</t>
  </si>
  <si>
    <t>Passos/Arcos-MG</t>
  </si>
  <si>
    <t>18 a 20/07/18</t>
  </si>
  <si>
    <t>Subtotal</t>
  </si>
  <si>
    <t xml:space="preserve"> Aluno</t>
  </si>
  <si>
    <t>Viagens do 2º semestre de 2017 realizadas com recursos de 2018</t>
  </si>
  <si>
    <t>Diego Sardinha</t>
  </si>
  <si>
    <t>14/18</t>
  </si>
  <si>
    <t>16/18</t>
  </si>
  <si>
    <t>Viagens 2018/1 - Canceladas sem perda de recursos</t>
  </si>
  <si>
    <t>Santa Rita de Caldas</t>
  </si>
  <si>
    <t>15/18</t>
  </si>
  <si>
    <t>324/18</t>
  </si>
  <si>
    <t>327/18</t>
  </si>
  <si>
    <t>Marco Antônio/Ana Olívia</t>
  </si>
  <si>
    <t>Votorantim-SP</t>
  </si>
  <si>
    <t>328/18</t>
  </si>
  <si>
    <t>329/18</t>
  </si>
  <si>
    <t>330/18-1C</t>
  </si>
  <si>
    <t>385/18</t>
  </si>
  <si>
    <t>Matheus Fernando Ancelmi</t>
  </si>
  <si>
    <t>São João da Boa Vista-SP</t>
  </si>
  <si>
    <t>412/18</t>
  </si>
  <si>
    <t>Porto Ferreira-SP</t>
  </si>
  <si>
    <t>414/18</t>
  </si>
  <si>
    <t>Andradas-MG</t>
  </si>
  <si>
    <t>415/18</t>
  </si>
  <si>
    <t>Fabiano Cabañas Navarro/Ana Olivia</t>
  </si>
  <si>
    <t>Ouro Preto/Araçuaí-MG</t>
  </si>
  <si>
    <t>01 a 06/07/18</t>
  </si>
  <si>
    <t>433 e 434/18</t>
  </si>
  <si>
    <t>Michel Wichers Schrage</t>
  </si>
  <si>
    <t>Mogi das Cruzes-SP</t>
  </si>
  <si>
    <t>457/18</t>
  </si>
  <si>
    <t>Itupeva-SP</t>
  </si>
  <si>
    <t>458/18</t>
  </si>
  <si>
    <t>493/18</t>
  </si>
  <si>
    <t>Viagens 2018/1 - Cancelada com perda de recursos</t>
  </si>
  <si>
    <t>1º semestre de 2018</t>
  </si>
  <si>
    <t>1º semestre</t>
  </si>
  <si>
    <t>2º semestre</t>
  </si>
  <si>
    <t/>
  </si>
  <si>
    <t>0310/18-1C</t>
  </si>
  <si>
    <t>0311/18-1C</t>
  </si>
  <si>
    <t>0312/18</t>
  </si>
  <si>
    <t>0313/18-1C</t>
  </si>
  <si>
    <t>0315/18</t>
  </si>
  <si>
    <t>0317/18</t>
  </si>
  <si>
    <t>0318/18</t>
  </si>
  <si>
    <t>0319/18</t>
  </si>
  <si>
    <t>0320/18</t>
  </si>
  <si>
    <t>0321/18-1C</t>
  </si>
  <si>
    <t>0322/18</t>
  </si>
  <si>
    <t>0325/18</t>
  </si>
  <si>
    <t>0331/18</t>
  </si>
  <si>
    <t>0332/18</t>
  </si>
  <si>
    <t>0333/18</t>
  </si>
  <si>
    <t>0334/18</t>
  </si>
  <si>
    <t>0335/18</t>
  </si>
  <si>
    <t>0336/18</t>
  </si>
  <si>
    <t>0337/18</t>
  </si>
  <si>
    <t>0338/18</t>
  </si>
  <si>
    <t>0339/18</t>
  </si>
  <si>
    <t>0340/18</t>
  </si>
  <si>
    <t>0341/18</t>
  </si>
  <si>
    <t>0342/18</t>
  </si>
  <si>
    <t>0343/18</t>
  </si>
  <si>
    <t>0344/18</t>
  </si>
  <si>
    <t>0371/18</t>
  </si>
  <si>
    <t>0396/18</t>
  </si>
  <si>
    <t>0428/17</t>
  </si>
  <si>
    <t>0429/18</t>
  </si>
  <si>
    <t>0430/18</t>
  </si>
  <si>
    <t>0432/18</t>
  </si>
  <si>
    <t>0465/18</t>
  </si>
  <si>
    <t>0466/18</t>
  </si>
  <si>
    <t>0467/18</t>
  </si>
  <si>
    <t>0833/18</t>
  </si>
  <si>
    <t>0875/18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</si>
</sst>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dd/mm/yy"/>
    <numFmt numFmtId="166" formatCode="dd/mm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Liberation Sans"/>
      <family val="2"/>
    </font>
    <font>
      <sz val="11"/>
      <color theme="1"/>
      <name val="Liberation Sans"/>
      <family val="2"/>
    </font>
    <font>
      <sz val="11"/>
      <name val="Liberation Sans"/>
      <family val="2"/>
    </font>
    <font>
      <b/>
      <sz val="11"/>
      <color theme="0"/>
      <name val="Liberation Sans"/>
      <family val="2"/>
    </font>
    <font>
      <b/>
      <sz val="26"/>
      <color rgb="FF000000"/>
      <name val="Liberation Sans"/>
      <family val="2"/>
    </font>
    <font>
      <sz val="11"/>
      <color indexed="8"/>
      <name val="Liberation Sans"/>
      <family val="2"/>
    </font>
    <font>
      <sz val="12"/>
      <color theme="1"/>
      <name val="Liberation Sans"/>
      <family val="2"/>
    </font>
    <font>
      <i/>
      <sz val="11"/>
      <color theme="1"/>
      <name val="Liberation Sans"/>
      <family val="2"/>
    </font>
    <font>
      <sz val="11"/>
      <color theme="0"/>
      <name val="Liberation Sans"/>
      <family val="2"/>
    </font>
    <font>
      <b/>
      <sz val="11"/>
      <color theme="1"/>
      <name val="Liberation Sans"/>
      <family val="2"/>
    </font>
    <font>
      <sz val="11"/>
      <color rgb="FF000000"/>
      <name val="Liberation Sans"/>
      <family val="2"/>
    </font>
    <font>
      <sz val="11"/>
      <color indexed="8"/>
      <name val="Calibri"/>
      <family val="2"/>
    </font>
    <font>
      <b/>
      <i/>
      <sz val="16"/>
      <color rgb="FF000000"/>
      <name val="Liberation Sans"/>
      <family val="2"/>
    </font>
    <font>
      <b/>
      <i/>
      <u/>
      <sz val="11"/>
      <color rgb="FF000000"/>
      <name val="Liberation Sans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indexed="30"/>
      </patternFill>
    </fill>
    <fill>
      <patternFill patternType="solid">
        <fgColor theme="4" tint="-0.499984740745262"/>
        <bgColor indexed="43"/>
      </patternFill>
    </fill>
    <fill>
      <patternFill patternType="solid">
        <fgColor theme="4" tint="0.79998168889431442"/>
        <bgColor indexed="4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43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0" fontId="14" fillId="0" borderId="0" applyNumberFormat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0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 applyNumberFormat="0" applyBorder="0" applyProtection="0"/>
    <xf numFmtId="0" fontId="15" fillId="0" borderId="0" applyBorder="0" applyProtection="0"/>
  </cellStyleXfs>
  <cellXfs count="119">
    <xf numFmtId="0" fontId="0" fillId="0" borderId="0" xfId="0"/>
    <xf numFmtId="0" fontId="4" fillId="2" borderId="1" xfId="0" applyFont="1" applyFill="1" applyBorder="1"/>
    <xf numFmtId="0" fontId="3" fillId="2" borderId="1" xfId="0" applyFont="1" applyFill="1" applyBorder="1"/>
    <xf numFmtId="165" fontId="4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44" fontId="3" fillId="2" borderId="1" xfId="1" applyFont="1" applyFill="1" applyBorder="1"/>
    <xf numFmtId="44" fontId="3" fillId="2" borderId="0" xfId="1" applyFont="1" applyFill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44" fontId="5" fillId="4" borderId="1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vertical="center"/>
    </xf>
    <xf numFmtId="44" fontId="3" fillId="3" borderId="1" xfId="1" applyFont="1" applyFill="1" applyBorder="1"/>
    <xf numFmtId="44" fontId="4" fillId="2" borderId="1" xfId="1" applyFont="1" applyFill="1" applyBorder="1"/>
    <xf numFmtId="0" fontId="4" fillId="0" borderId="1" xfId="0" applyFont="1" applyFill="1" applyBorder="1"/>
    <xf numFmtId="0" fontId="3" fillId="0" borderId="1" xfId="0" applyFont="1" applyFill="1" applyBorder="1"/>
    <xf numFmtId="165" fontId="4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0" fontId="7" fillId="0" borderId="1" xfId="0" applyFont="1" applyFill="1" applyBorder="1"/>
    <xf numFmtId="0" fontId="8" fillId="2" borderId="0" xfId="0" applyFont="1" applyFill="1"/>
    <xf numFmtId="44" fontId="8" fillId="2" borderId="0" xfId="1" applyFont="1" applyFill="1"/>
    <xf numFmtId="0" fontId="8" fillId="0" borderId="0" xfId="0" applyFont="1"/>
    <xf numFmtId="44" fontId="3" fillId="0" borderId="1" xfId="1" applyFont="1" applyFill="1" applyBorder="1" applyAlignment="1">
      <alignment horizontal="center"/>
    </xf>
    <xf numFmtId="44" fontId="5" fillId="6" borderId="1" xfId="1" applyFont="1" applyFill="1" applyBorder="1" applyAlignment="1">
      <alignment vertical="center"/>
    </xf>
    <xf numFmtId="44" fontId="5" fillId="4" borderId="1" xfId="1" applyFont="1" applyFill="1" applyBorder="1" applyAlignment="1">
      <alignment vertical="center"/>
    </xf>
    <xf numFmtId="0" fontId="9" fillId="2" borderId="0" xfId="0" applyFont="1" applyFill="1"/>
    <xf numFmtId="166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0" fontId="3" fillId="2" borderId="0" xfId="0" applyFont="1" applyFill="1"/>
    <xf numFmtId="44" fontId="5" fillId="4" borderId="0" xfId="0" applyNumberFormat="1" applyFont="1" applyFill="1"/>
    <xf numFmtId="0" fontId="10" fillId="4" borderId="0" xfId="0" applyFont="1" applyFill="1"/>
    <xf numFmtId="44" fontId="3" fillId="7" borderId="1" xfId="1" applyFont="1" applyFill="1" applyBorder="1"/>
    <xf numFmtId="44" fontId="3" fillId="8" borderId="1" xfId="1" applyFont="1" applyFill="1" applyBorder="1"/>
    <xf numFmtId="0" fontId="3" fillId="2" borderId="0" xfId="0" applyFont="1" applyFill="1" applyAlignment="1"/>
    <xf numFmtId="44" fontId="11" fillId="8" borderId="8" xfId="1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7" fillId="8" borderId="1" xfId="5" applyNumberFormat="1" applyFill="1" applyBorder="1"/>
    <xf numFmtId="164" fontId="7" fillId="7" borderId="1" xfId="5" applyNumberFormat="1" applyFill="1" applyBorder="1"/>
    <xf numFmtId="0" fontId="2" fillId="0" borderId="1" xfId="2" applyFont="1" applyBorder="1"/>
    <xf numFmtId="0" fontId="12" fillId="0" borderId="1" xfId="2" applyBorder="1"/>
    <xf numFmtId="0" fontId="12" fillId="0" borderId="1" xfId="2" applyBorder="1" applyAlignment="1">
      <alignment horizontal="center"/>
    </xf>
    <xf numFmtId="165" fontId="12" fillId="2" borderId="1" xfId="2" applyNumberFormat="1" applyFill="1" applyBorder="1" applyAlignment="1">
      <alignment horizontal="center"/>
    </xf>
    <xf numFmtId="164" fontId="7" fillId="9" borderId="1" xfId="5" applyNumberFormat="1" applyFill="1" applyBorder="1"/>
    <xf numFmtId="164" fontId="7" fillId="2" borderId="1" xfId="5" applyNumberFormat="1" applyFill="1" applyBorder="1"/>
    <xf numFmtId="164" fontId="7" fillId="3" borderId="1" xfId="5" applyNumberFormat="1" applyFill="1" applyBorder="1"/>
    <xf numFmtId="49" fontId="12" fillId="2" borderId="1" xfId="2" applyNumberFormat="1" applyFill="1" applyBorder="1" applyAlignment="1">
      <alignment horizontal="center"/>
    </xf>
    <xf numFmtId="164" fontId="5" fillId="4" borderId="1" xfId="5" applyNumberFormat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/>
    </xf>
    <xf numFmtId="0" fontId="2" fillId="0" borderId="1" xfId="2" applyFont="1" applyFill="1" applyBorder="1"/>
    <xf numFmtId="0" fontId="12" fillId="0" borderId="1" xfId="2" applyFill="1" applyBorder="1" applyAlignment="1">
      <alignment horizontal="center"/>
    </xf>
    <xf numFmtId="0" fontId="12" fillId="0" borderId="1" xfId="2" applyFill="1" applyBorder="1"/>
    <xf numFmtId="165" fontId="12" fillId="0" borderId="1" xfId="2" applyNumberFormat="1" applyFill="1" applyBorder="1" applyAlignment="1">
      <alignment horizontal="center"/>
    </xf>
    <xf numFmtId="0" fontId="12" fillId="0" borderId="1" xfId="2" applyFont="1" applyFill="1" applyBorder="1"/>
    <xf numFmtId="165" fontId="12" fillId="0" borderId="1" xfId="2" applyNumberFormat="1" applyFont="1" applyFill="1" applyBorder="1" applyAlignment="1">
      <alignment horizontal="center"/>
    </xf>
    <xf numFmtId="49" fontId="12" fillId="0" borderId="1" xfId="2" applyNumberFormat="1" applyFill="1" applyBorder="1" applyAlignment="1">
      <alignment horizontal="center"/>
    </xf>
    <xf numFmtId="164" fontId="7" fillId="0" borderId="1" xfId="5" applyNumberFormat="1" applyFill="1" applyBorder="1"/>
    <xf numFmtId="164" fontId="5" fillId="4" borderId="8" xfId="5" applyNumberFormat="1" applyFont="1" applyFill="1" applyBorder="1"/>
    <xf numFmtId="164" fontId="5" fillId="4" borderId="0" xfId="5" applyNumberFormat="1" applyFont="1" applyFill="1" applyBorder="1"/>
    <xf numFmtId="164" fontId="5" fillId="4" borderId="4" xfId="0" applyNumberFormat="1" applyFont="1" applyFill="1" applyBorder="1" applyAlignment="1">
      <alignment vertical="center"/>
    </xf>
    <xf numFmtId="44" fontId="2" fillId="2" borderId="0" xfId="0" applyNumberFormat="1" applyFont="1" applyFill="1" applyBorder="1" applyAlignment="1">
      <alignment horizontal="center"/>
    </xf>
    <xf numFmtId="0" fontId="5" fillId="10" borderId="1" xfId="2" applyFont="1" applyFill="1" applyBorder="1"/>
    <xf numFmtId="0" fontId="5" fillId="10" borderId="1" xfId="2" applyFont="1" applyFill="1" applyBorder="1" applyAlignment="1">
      <alignment horizontal="center"/>
    </xf>
    <xf numFmtId="164" fontId="5" fillId="10" borderId="1" xfId="5" applyNumberFormat="1" applyFont="1" applyFill="1" applyBorder="1"/>
    <xf numFmtId="44" fontId="5" fillId="4" borderId="4" xfId="0" applyNumberFormat="1" applyFont="1" applyFill="1" applyBorder="1" applyAlignment="1">
      <alignment vertical="center"/>
    </xf>
    <xf numFmtId="44" fontId="3" fillId="0" borderId="0" xfId="0" applyNumberFormat="1" applyFont="1"/>
    <xf numFmtId="164" fontId="5" fillId="4" borderId="1" xfId="5" applyNumberFormat="1" applyFont="1" applyFill="1" applyBorder="1" applyAlignment="1">
      <alignment horizontal="center" vertical="center" wrapText="1"/>
    </xf>
    <xf numFmtId="44" fontId="5" fillId="4" borderId="1" xfId="1" applyFont="1" applyFill="1" applyBorder="1"/>
    <xf numFmtId="44" fontId="5" fillId="2" borderId="8" xfId="1" applyFont="1" applyFill="1" applyBorder="1" applyAlignment="1">
      <alignment vertical="center"/>
    </xf>
    <xf numFmtId="44" fontId="11" fillId="2" borderId="8" xfId="1" applyFont="1" applyFill="1" applyBorder="1" applyAlignment="1">
      <alignment vertical="center"/>
    </xf>
    <xf numFmtId="44" fontId="8" fillId="2" borderId="0" xfId="1" quotePrefix="1" applyFont="1" applyFill="1"/>
    <xf numFmtId="14" fontId="12" fillId="0" borderId="1" xfId="2" applyNumberFormat="1" applyFill="1" applyBorder="1"/>
    <xf numFmtId="0" fontId="12" fillId="2" borderId="1" xfId="2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44" fontId="3" fillId="0" borderId="0" xfId="1" applyFont="1"/>
    <xf numFmtId="44" fontId="3" fillId="0" borderId="0" xfId="1" applyFont="1" applyAlignment="1">
      <alignment vertical="center"/>
    </xf>
    <xf numFmtId="44" fontId="3" fillId="0" borderId="0" xfId="1" applyFont="1" applyFill="1" applyBorder="1"/>
    <xf numFmtId="44" fontId="8" fillId="0" borderId="0" xfId="1" applyFont="1"/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4" fontId="5" fillId="4" borderId="2" xfId="1" applyFont="1" applyFill="1" applyBorder="1" applyAlignment="1">
      <alignment horizontal="center" vertical="center"/>
    </xf>
    <xf numFmtId="44" fontId="5" fillId="4" borderId="4" xfId="1" applyFont="1" applyFill="1" applyBorder="1" applyAlignment="1">
      <alignment horizontal="center" vertical="center"/>
    </xf>
    <xf numFmtId="0" fontId="5" fillId="4" borderId="6" xfId="2" applyFont="1" applyFill="1" applyBorder="1" applyAlignment="1">
      <alignment horizontal="center" vertical="center"/>
    </xf>
    <xf numFmtId="0" fontId="5" fillId="4" borderId="7" xfId="2" applyFont="1" applyFill="1" applyBorder="1" applyAlignment="1">
      <alignment horizontal="center" vertical="center"/>
    </xf>
    <xf numFmtId="0" fontId="5" fillId="4" borderId="6" xfId="5" applyFont="1" applyFill="1" applyBorder="1" applyAlignment="1">
      <alignment horizontal="center" vertical="center" wrapText="1"/>
    </xf>
    <xf numFmtId="0" fontId="5" fillId="4" borderId="7" xfId="5" applyFont="1" applyFill="1" applyBorder="1" applyAlignment="1">
      <alignment horizontal="center" vertical="center" wrapText="1"/>
    </xf>
    <xf numFmtId="164" fontId="5" fillId="4" borderId="2" xfId="5" applyNumberFormat="1" applyFont="1" applyFill="1" applyBorder="1" applyAlignment="1">
      <alignment horizontal="center" vertical="center"/>
    </xf>
    <xf numFmtId="164" fontId="5" fillId="4" borderId="4" xfId="5" applyNumberFormat="1" applyFont="1" applyFill="1" applyBorder="1" applyAlignment="1">
      <alignment horizontal="center" vertical="center"/>
    </xf>
    <xf numFmtId="44" fontId="5" fillId="4" borderId="6" xfId="1" applyFont="1" applyFill="1" applyBorder="1" applyAlignment="1">
      <alignment horizontal="center" vertical="center" wrapText="1"/>
    </xf>
    <xf numFmtId="44" fontId="5" fillId="4" borderId="7" xfId="1" applyFont="1" applyFill="1" applyBorder="1" applyAlignment="1">
      <alignment horizontal="center" vertical="center" wrapText="1"/>
    </xf>
    <xf numFmtId="44" fontId="5" fillId="5" borderId="6" xfId="1" applyFont="1" applyFill="1" applyBorder="1" applyAlignment="1">
      <alignment horizontal="center" vertical="center"/>
    </xf>
    <xf numFmtId="44" fontId="5" fillId="5" borderId="7" xfId="1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4" fontId="11" fillId="8" borderId="8" xfId="1" applyFont="1" applyFill="1" applyBorder="1" applyAlignment="1">
      <alignment horizontal="center" vertical="center"/>
    </xf>
    <xf numFmtId="44" fontId="11" fillId="8" borderId="8" xfId="1" applyFont="1" applyFill="1" applyBorder="1" applyAlignment="1">
      <alignment horizontal="right" vertical="center"/>
    </xf>
    <xf numFmtId="0" fontId="5" fillId="10" borderId="2" xfId="2" applyFont="1" applyFill="1" applyBorder="1" applyAlignment="1">
      <alignment horizontal="left"/>
    </xf>
    <xf numFmtId="0" fontId="5" fillId="10" borderId="3" xfId="2" applyFont="1" applyFill="1" applyBorder="1" applyAlignment="1">
      <alignment horizontal="left"/>
    </xf>
    <xf numFmtId="0" fontId="5" fillId="10" borderId="4" xfId="2" applyFont="1" applyFill="1" applyBorder="1" applyAlignment="1">
      <alignment horizontal="left"/>
    </xf>
    <xf numFmtId="164" fontId="5" fillId="5" borderId="6" xfId="5" applyNumberFormat="1" applyFont="1" applyFill="1" applyBorder="1" applyAlignment="1">
      <alignment horizontal="center" vertical="center"/>
    </xf>
    <xf numFmtId="164" fontId="5" fillId="5" borderId="7" xfId="5" applyNumberFormat="1" applyFont="1" applyFill="1" applyBorder="1" applyAlignment="1">
      <alignment horizontal="center" vertical="center"/>
    </xf>
    <xf numFmtId="0" fontId="5" fillId="4" borderId="6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164" fontId="5" fillId="4" borderId="1" xfId="5" applyNumberFormat="1" applyFont="1" applyFill="1" applyBorder="1" applyAlignment="1">
      <alignment horizontal="center" vertical="center" wrapText="1"/>
    </xf>
  </cellXfs>
  <cellStyles count="9">
    <cellStyle name="Heading" xfId="3"/>
    <cellStyle name="Heading1" xfId="4"/>
    <cellStyle name="Moeda" xfId="1" builtinId="4"/>
    <cellStyle name="Moeda 2" xfId="5"/>
    <cellStyle name="Normal" xfId="0" builtinId="0"/>
    <cellStyle name="Normal 2" xfId="2"/>
    <cellStyle name="Porcentagem 2" xfId="6"/>
    <cellStyle name="Result" xfId="7"/>
    <cellStyle name="Result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180977</xdr:colOff>
      <xdr:row>0</xdr:row>
      <xdr:rowOff>104775</xdr:rowOff>
    </xdr:from>
    <xdr:to>
      <xdr:col>10</xdr:col>
      <xdr:colOff>1191569</xdr:colOff>
      <xdr:row>2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27" y="104775"/>
          <a:ext cx="1010592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37"/>
  <sheetViews>
    <sheetView tabSelected="1" workbookViewId="0">
      <selection activeCell="H134" sqref="H134"/>
    </sheetView>
  </sheetViews>
  <sheetFormatPr defaultRowHeight="19.5" customHeight="1" x14ac:dyDescent="0.2"/>
  <cols>
    <col min="1" max="1" width="30.85546875" style="33" customWidth="1"/>
    <col min="2" max="2" width="21.28515625" style="33" customWidth="1"/>
    <col min="3" max="3" width="20.7109375" style="33" customWidth="1"/>
    <col min="4" max="4" width="19.140625" style="33" customWidth="1"/>
    <col min="5" max="7" width="8.28515625" style="33" customWidth="1"/>
    <col min="8" max="8" width="19.42578125" style="33" customWidth="1"/>
    <col min="9" max="11" width="19.42578125" style="8" customWidth="1"/>
    <col min="12" max="12" width="19.28515625" style="11" customWidth="1"/>
    <col min="13" max="13" width="18" style="80" bestFit="1" customWidth="1"/>
    <col min="14" max="15" width="12" style="11" bestFit="1" customWidth="1"/>
    <col min="16" max="16384" width="9.140625" style="11"/>
  </cols>
  <sheetData>
    <row r="1" spans="1:15" ht="30.75" customHeight="1" x14ac:dyDescent="0.4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5" ht="19.5" customHeight="1" x14ac:dyDescent="0.2">
      <c r="A2" s="88" t="s">
        <v>10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5" ht="19.5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5" ht="39" customHeight="1" x14ac:dyDescent="0.2">
      <c r="A4" s="108" t="s">
        <v>163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5" ht="19.5" customHeight="1" x14ac:dyDescent="0.2">
      <c r="A5" s="95" t="s">
        <v>1</v>
      </c>
      <c r="B5" s="95" t="s">
        <v>2</v>
      </c>
      <c r="C5" s="116" t="s">
        <v>3</v>
      </c>
      <c r="D5" s="95" t="s">
        <v>4</v>
      </c>
      <c r="E5" s="105" t="s">
        <v>5</v>
      </c>
      <c r="F5" s="106"/>
      <c r="G5" s="107"/>
      <c r="H5" s="97" t="s">
        <v>6</v>
      </c>
      <c r="I5" s="99" t="s">
        <v>7</v>
      </c>
      <c r="J5" s="100"/>
      <c r="K5" s="114" t="s">
        <v>9</v>
      </c>
    </row>
    <row r="6" spans="1:15" ht="19.5" customHeight="1" x14ac:dyDescent="0.2">
      <c r="A6" s="96"/>
      <c r="B6" s="96"/>
      <c r="C6" s="117"/>
      <c r="D6" s="96"/>
      <c r="E6" s="53" t="s">
        <v>51</v>
      </c>
      <c r="F6" s="53" t="s">
        <v>162</v>
      </c>
      <c r="G6" s="54" t="s">
        <v>8</v>
      </c>
      <c r="H6" s="98"/>
      <c r="I6" s="72" t="s">
        <v>49</v>
      </c>
      <c r="J6" s="72" t="s">
        <v>50</v>
      </c>
      <c r="K6" s="115"/>
    </row>
    <row r="7" spans="1:15" s="12" customFormat="1" ht="19.5" customHeight="1" x14ac:dyDescent="0.2">
      <c r="A7" s="44" t="s">
        <v>164</v>
      </c>
      <c r="B7" s="45" t="s">
        <v>24</v>
      </c>
      <c r="C7" s="47">
        <v>43118</v>
      </c>
      <c r="D7" s="46" t="s">
        <v>165</v>
      </c>
      <c r="E7" s="46">
        <v>1</v>
      </c>
      <c r="F7" s="46">
        <v>40</v>
      </c>
      <c r="G7" s="46">
        <v>41</v>
      </c>
      <c r="H7" s="43">
        <v>317.42</v>
      </c>
      <c r="I7" s="42">
        <v>60</v>
      </c>
      <c r="J7" s="49">
        <v>67.680000000000007</v>
      </c>
      <c r="K7" s="50">
        <v>428.58</v>
      </c>
      <c r="L7" s="11"/>
      <c r="M7" s="81"/>
    </row>
    <row r="8" spans="1:15" s="12" customFormat="1" ht="19.5" customHeight="1" x14ac:dyDescent="0.2">
      <c r="A8" s="44" t="s">
        <v>164</v>
      </c>
      <c r="B8" s="45" t="s">
        <v>27</v>
      </c>
      <c r="C8" s="47">
        <v>43132</v>
      </c>
      <c r="D8" s="46" t="s">
        <v>166</v>
      </c>
      <c r="E8" s="46">
        <v>1</v>
      </c>
      <c r="F8" s="46">
        <v>40</v>
      </c>
      <c r="G8" s="46">
        <v>41</v>
      </c>
      <c r="H8" s="43">
        <v>317.42</v>
      </c>
      <c r="I8" s="42">
        <v>60</v>
      </c>
      <c r="J8" s="49">
        <v>67.680000000000007</v>
      </c>
      <c r="K8" s="50">
        <v>445.1</v>
      </c>
      <c r="L8" s="11"/>
      <c r="M8" s="81"/>
      <c r="O8" s="14"/>
    </row>
    <row r="9" spans="1:15" ht="19.5" customHeight="1" x14ac:dyDescent="0.2">
      <c r="A9" s="111" t="s">
        <v>161</v>
      </c>
      <c r="B9" s="112"/>
      <c r="C9" s="112"/>
      <c r="D9" s="112"/>
      <c r="E9" s="112"/>
      <c r="F9" s="112"/>
      <c r="G9" s="113"/>
      <c r="H9" s="69">
        <f>SUM(H7:H8)</f>
        <v>634.84</v>
      </c>
      <c r="I9" s="69">
        <f>SUM(I7:I8)</f>
        <v>120</v>
      </c>
      <c r="J9" s="69">
        <f>SUM(J7:J8)</f>
        <v>135.36000000000001</v>
      </c>
      <c r="K9" s="69">
        <f>SUM(K7:K8)</f>
        <v>873.68000000000006</v>
      </c>
    </row>
    <row r="10" spans="1:15" ht="26.25" customHeight="1" x14ac:dyDescent="0.2">
      <c r="A10" s="108" t="s">
        <v>196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5" ht="19.5" customHeight="1" x14ac:dyDescent="0.2">
      <c r="A11" s="55" t="s">
        <v>11</v>
      </c>
      <c r="B11" s="45" t="s">
        <v>122</v>
      </c>
      <c r="C11" s="47">
        <v>43187</v>
      </c>
      <c r="D11" s="46" t="s">
        <v>204</v>
      </c>
      <c r="E11" s="46">
        <v>1</v>
      </c>
      <c r="F11" s="46">
        <v>40</v>
      </c>
      <c r="G11" s="46">
        <v>41</v>
      </c>
      <c r="H11" s="43">
        <v>1305.5999999999999</v>
      </c>
      <c r="I11" s="42">
        <v>120</v>
      </c>
      <c r="J11" s="62">
        <v>67.680000000000007</v>
      </c>
      <c r="K11" s="50">
        <v>1493.28</v>
      </c>
    </row>
    <row r="12" spans="1:15" ht="19.5" customHeight="1" x14ac:dyDescent="0.2">
      <c r="A12" s="55" t="s">
        <v>29</v>
      </c>
      <c r="B12" s="45" t="s">
        <v>123</v>
      </c>
      <c r="C12" s="47">
        <v>43194</v>
      </c>
      <c r="D12" s="46" t="s">
        <v>200</v>
      </c>
      <c r="E12" s="46">
        <v>1</v>
      </c>
      <c r="F12" s="46">
        <v>40</v>
      </c>
      <c r="G12" s="46">
        <v>41</v>
      </c>
      <c r="H12" s="43">
        <v>56</v>
      </c>
      <c r="I12" s="42">
        <v>0</v>
      </c>
      <c r="J12" s="62">
        <v>0</v>
      </c>
      <c r="K12" s="50">
        <v>56</v>
      </c>
    </row>
    <row r="13" spans="1:15" ht="19.5" customHeight="1" x14ac:dyDescent="0.2">
      <c r="A13" s="55" t="s">
        <v>78</v>
      </c>
      <c r="B13" s="45" t="s">
        <v>123</v>
      </c>
      <c r="C13" s="47">
        <v>43195</v>
      </c>
      <c r="D13" s="46" t="s">
        <v>227</v>
      </c>
      <c r="E13" s="46">
        <v>1</v>
      </c>
      <c r="F13" s="46">
        <v>41</v>
      </c>
      <c r="G13" s="46">
        <v>42</v>
      </c>
      <c r="H13" s="43">
        <v>58.88</v>
      </c>
      <c r="I13" s="42">
        <v>0</v>
      </c>
      <c r="J13" s="62">
        <v>0</v>
      </c>
      <c r="K13" s="50">
        <v>58.88</v>
      </c>
    </row>
    <row r="14" spans="1:15" ht="19.5" customHeight="1" x14ac:dyDescent="0.2">
      <c r="A14" s="55" t="s">
        <v>124</v>
      </c>
      <c r="B14" s="45" t="s">
        <v>125</v>
      </c>
      <c r="C14" s="51" t="s">
        <v>126</v>
      </c>
      <c r="D14" s="46" t="s">
        <v>127</v>
      </c>
      <c r="E14" s="46">
        <v>1</v>
      </c>
      <c r="F14" s="46">
        <v>40</v>
      </c>
      <c r="G14" s="46">
        <v>41</v>
      </c>
      <c r="H14" s="43">
        <v>3676.16</v>
      </c>
      <c r="I14" s="42">
        <v>1000</v>
      </c>
      <c r="J14" s="62">
        <f>536.22+536.22</f>
        <v>1072.44</v>
      </c>
      <c r="K14" s="50">
        <v>5748.6</v>
      </c>
    </row>
    <row r="15" spans="1:15" ht="19.5" customHeight="1" x14ac:dyDescent="0.2">
      <c r="A15" s="55" t="s">
        <v>29</v>
      </c>
      <c r="B15" s="45" t="s">
        <v>123</v>
      </c>
      <c r="C15" s="47">
        <v>43203</v>
      </c>
      <c r="D15" s="46" t="s">
        <v>201</v>
      </c>
      <c r="E15" s="46">
        <v>1</v>
      </c>
      <c r="F15" s="46">
        <v>39</v>
      </c>
      <c r="G15" s="46">
        <v>40</v>
      </c>
      <c r="H15" s="43">
        <f>64+64</f>
        <v>128</v>
      </c>
      <c r="I15" s="42">
        <v>0</v>
      </c>
      <c r="J15" s="62">
        <v>0</v>
      </c>
      <c r="K15" s="50">
        <v>128</v>
      </c>
    </row>
    <row r="16" spans="1:15" ht="19.5" customHeight="1" x14ac:dyDescent="0.2">
      <c r="A16" s="55" t="s">
        <v>128</v>
      </c>
      <c r="B16" s="45" t="s">
        <v>123</v>
      </c>
      <c r="C16" s="47">
        <v>43207</v>
      </c>
      <c r="D16" s="46" t="s">
        <v>232</v>
      </c>
      <c r="E16" s="46">
        <v>1</v>
      </c>
      <c r="F16" s="46">
        <v>19</v>
      </c>
      <c r="G16" s="46">
        <v>20</v>
      </c>
      <c r="H16" s="43">
        <v>160</v>
      </c>
      <c r="I16" s="42">
        <v>0</v>
      </c>
      <c r="J16" s="62">
        <v>0</v>
      </c>
      <c r="K16" s="50">
        <v>160</v>
      </c>
    </row>
    <row r="17" spans="1:11" ht="19.5" customHeight="1" x14ac:dyDescent="0.2">
      <c r="A17" s="55" t="s">
        <v>11</v>
      </c>
      <c r="B17" s="45" t="s">
        <v>129</v>
      </c>
      <c r="C17" s="47">
        <v>43208</v>
      </c>
      <c r="D17" s="46" t="s">
        <v>205</v>
      </c>
      <c r="E17" s="46">
        <v>1</v>
      </c>
      <c r="F17" s="46">
        <v>19</v>
      </c>
      <c r="G17" s="46">
        <v>20</v>
      </c>
      <c r="H17" s="43">
        <v>675.2</v>
      </c>
      <c r="I17" s="42">
        <v>60</v>
      </c>
      <c r="J17" s="62">
        <v>67.680000000000007</v>
      </c>
      <c r="K17" s="50">
        <v>802.88000000000011</v>
      </c>
    </row>
    <row r="18" spans="1:11" ht="19.5" customHeight="1" x14ac:dyDescent="0.2">
      <c r="A18" s="55" t="s">
        <v>130</v>
      </c>
      <c r="B18" s="45" t="s">
        <v>123</v>
      </c>
      <c r="C18" s="47">
        <v>43214</v>
      </c>
      <c r="D18" s="46" t="s">
        <v>202</v>
      </c>
      <c r="E18" s="46">
        <v>1</v>
      </c>
      <c r="F18" s="46">
        <v>40</v>
      </c>
      <c r="G18" s="46">
        <v>41</v>
      </c>
      <c r="H18" s="43">
        <v>75.2</v>
      </c>
      <c r="I18" s="42">
        <v>0</v>
      </c>
      <c r="J18" s="62">
        <v>0</v>
      </c>
      <c r="K18" s="50">
        <v>75.2</v>
      </c>
    </row>
    <row r="19" spans="1:11" ht="19.5" customHeight="1" x14ac:dyDescent="0.2">
      <c r="A19" s="55" t="s">
        <v>128</v>
      </c>
      <c r="B19" s="45" t="s">
        <v>123</v>
      </c>
      <c r="C19" s="47">
        <v>43215</v>
      </c>
      <c r="D19" s="46" t="s">
        <v>233</v>
      </c>
      <c r="E19" s="46">
        <v>1</v>
      </c>
      <c r="F19" s="46">
        <v>24</v>
      </c>
      <c r="G19" s="46">
        <v>25</v>
      </c>
      <c r="H19" s="43">
        <v>64</v>
      </c>
      <c r="I19" s="42">
        <v>0</v>
      </c>
      <c r="J19" s="62">
        <v>0</v>
      </c>
      <c r="K19" s="50">
        <v>64</v>
      </c>
    </row>
    <row r="20" spans="1:11" ht="19.5" customHeight="1" x14ac:dyDescent="0.2">
      <c r="A20" s="55" t="s">
        <v>29</v>
      </c>
      <c r="B20" s="45" t="s">
        <v>123</v>
      </c>
      <c r="C20" s="47">
        <v>43216</v>
      </c>
      <c r="D20" s="46" t="s">
        <v>203</v>
      </c>
      <c r="E20" s="46">
        <v>1</v>
      </c>
      <c r="F20" s="46">
        <v>19</v>
      </c>
      <c r="G20" s="46">
        <v>20</v>
      </c>
      <c r="H20" s="48">
        <v>177.48</v>
      </c>
      <c r="I20" s="49">
        <v>50</v>
      </c>
      <c r="J20" s="62">
        <v>0</v>
      </c>
      <c r="K20" s="50">
        <v>227.48</v>
      </c>
    </row>
    <row r="21" spans="1:11" ht="19.5" customHeight="1" x14ac:dyDescent="0.2">
      <c r="A21" s="55" t="s">
        <v>29</v>
      </c>
      <c r="B21" s="45" t="s">
        <v>131</v>
      </c>
      <c r="C21" s="47">
        <v>43217</v>
      </c>
      <c r="D21" s="46" t="s">
        <v>206</v>
      </c>
      <c r="E21" s="46">
        <v>2</v>
      </c>
      <c r="F21" s="46">
        <v>30</v>
      </c>
      <c r="G21" s="46">
        <v>32</v>
      </c>
      <c r="H21" s="43">
        <f>366.4+361.6</f>
        <v>728</v>
      </c>
      <c r="I21" s="42">
        <f>25+25</f>
        <v>50</v>
      </c>
      <c r="J21" s="62">
        <v>67.680000000000007</v>
      </c>
      <c r="K21" s="50">
        <v>845.68000000000006</v>
      </c>
    </row>
    <row r="22" spans="1:11" ht="19.5" customHeight="1" x14ac:dyDescent="0.2">
      <c r="A22" s="55" t="s">
        <v>11</v>
      </c>
      <c r="B22" s="45" t="s">
        <v>132</v>
      </c>
      <c r="C22" s="47">
        <v>43222</v>
      </c>
      <c r="D22" s="46" t="s">
        <v>207</v>
      </c>
      <c r="E22" s="46">
        <v>1</v>
      </c>
      <c r="F22" s="46">
        <v>25</v>
      </c>
      <c r="G22" s="46">
        <v>26</v>
      </c>
      <c r="H22" s="43">
        <v>192</v>
      </c>
      <c r="I22" s="42">
        <v>35</v>
      </c>
      <c r="J22" s="62">
        <v>67.680000000000007</v>
      </c>
      <c r="K22" s="50">
        <v>294.68</v>
      </c>
    </row>
    <row r="23" spans="1:11" ht="19.5" customHeight="1" x14ac:dyDescent="0.2">
      <c r="A23" s="55" t="s">
        <v>133</v>
      </c>
      <c r="B23" s="45" t="s">
        <v>123</v>
      </c>
      <c r="C23" s="47">
        <v>43228</v>
      </c>
      <c r="D23" s="46" t="s">
        <v>208</v>
      </c>
      <c r="E23" s="46">
        <v>1</v>
      </c>
      <c r="F23" s="46">
        <v>19</v>
      </c>
      <c r="G23" s="46">
        <v>20</v>
      </c>
      <c r="H23" s="43">
        <v>57.6</v>
      </c>
      <c r="I23" s="42">
        <v>0</v>
      </c>
      <c r="J23" s="62">
        <v>0</v>
      </c>
      <c r="K23" s="50">
        <v>57.6</v>
      </c>
    </row>
    <row r="24" spans="1:11" ht="19.5" customHeight="1" x14ac:dyDescent="0.2">
      <c r="A24" s="55" t="s">
        <v>135</v>
      </c>
      <c r="B24" s="45" t="s">
        <v>136</v>
      </c>
      <c r="C24" s="47">
        <v>43229</v>
      </c>
      <c r="D24" s="46" t="s">
        <v>226</v>
      </c>
      <c r="E24" s="46">
        <v>1</v>
      </c>
      <c r="F24" s="46">
        <v>30</v>
      </c>
      <c r="G24" s="46">
        <v>31</v>
      </c>
      <c r="H24" s="43">
        <f>324.8+334.4</f>
        <v>659.2</v>
      </c>
      <c r="I24" s="42">
        <f>50+50</f>
        <v>100</v>
      </c>
      <c r="J24" s="62">
        <v>67.680000000000007</v>
      </c>
      <c r="K24" s="50">
        <v>826.88000000000011</v>
      </c>
    </row>
    <row r="25" spans="1:11" ht="19.5" customHeight="1" x14ac:dyDescent="0.2">
      <c r="A25" s="55" t="s">
        <v>128</v>
      </c>
      <c r="B25" s="45" t="s">
        <v>134</v>
      </c>
      <c r="C25" s="47">
        <v>43229</v>
      </c>
      <c r="D25" s="46" t="s">
        <v>234</v>
      </c>
      <c r="E25" s="46">
        <v>1</v>
      </c>
      <c r="F25" s="46">
        <v>19</v>
      </c>
      <c r="G25" s="46">
        <v>20</v>
      </c>
      <c r="H25" s="43">
        <v>276.8</v>
      </c>
      <c r="I25" s="42">
        <v>35</v>
      </c>
      <c r="J25" s="62">
        <v>67.680000000000007</v>
      </c>
      <c r="K25" s="50">
        <v>379.48</v>
      </c>
    </row>
    <row r="26" spans="1:11" ht="19.5" customHeight="1" x14ac:dyDescent="0.2">
      <c r="A26" s="55" t="s">
        <v>29</v>
      </c>
      <c r="B26" s="45" t="s">
        <v>123</v>
      </c>
      <c r="C26" s="47">
        <v>43231</v>
      </c>
      <c r="D26" s="46" t="s">
        <v>210</v>
      </c>
      <c r="E26" s="46">
        <v>1</v>
      </c>
      <c r="F26" s="46">
        <v>19</v>
      </c>
      <c r="G26" s="46">
        <v>20</v>
      </c>
      <c r="H26" s="43">
        <f>49.6+48</f>
        <v>97.6</v>
      </c>
      <c r="I26" s="42">
        <v>0</v>
      </c>
      <c r="J26" s="62">
        <v>0</v>
      </c>
      <c r="K26" s="50">
        <v>97.6</v>
      </c>
    </row>
    <row r="27" spans="1:11" ht="19.5" customHeight="1" x14ac:dyDescent="0.2">
      <c r="A27" s="55" t="s">
        <v>137</v>
      </c>
      <c r="B27" s="45" t="s">
        <v>138</v>
      </c>
      <c r="C27" s="47">
        <v>43231</v>
      </c>
      <c r="D27" s="46" t="s">
        <v>228</v>
      </c>
      <c r="E27" s="46">
        <v>1</v>
      </c>
      <c r="F27" s="46">
        <v>9</v>
      </c>
      <c r="G27" s="46">
        <v>10</v>
      </c>
      <c r="H27" s="43">
        <v>222.4</v>
      </c>
      <c r="I27" s="42">
        <v>25</v>
      </c>
      <c r="J27" s="62">
        <v>67.680000000000007</v>
      </c>
      <c r="K27" s="50">
        <v>315.08000000000004</v>
      </c>
    </row>
    <row r="28" spans="1:11" ht="19.5" customHeight="1" x14ac:dyDescent="0.2">
      <c r="A28" s="55" t="s">
        <v>133</v>
      </c>
      <c r="B28" s="45" t="s">
        <v>123</v>
      </c>
      <c r="C28" s="47">
        <v>43235</v>
      </c>
      <c r="D28" s="46" t="s">
        <v>209</v>
      </c>
      <c r="E28" s="46">
        <v>1</v>
      </c>
      <c r="F28" s="46">
        <v>40</v>
      </c>
      <c r="G28" s="46">
        <v>41</v>
      </c>
      <c r="H28" s="43">
        <v>118.4</v>
      </c>
      <c r="I28" s="42">
        <v>25</v>
      </c>
      <c r="J28" s="62">
        <v>0</v>
      </c>
      <c r="K28" s="50">
        <v>143.4</v>
      </c>
    </row>
    <row r="29" spans="1:11" ht="19.5" customHeight="1" x14ac:dyDescent="0.2">
      <c r="A29" s="55" t="s">
        <v>133</v>
      </c>
      <c r="B29" s="45" t="s">
        <v>139</v>
      </c>
      <c r="C29" s="47">
        <v>43236</v>
      </c>
      <c r="D29" s="46" t="s">
        <v>140</v>
      </c>
      <c r="E29" s="46">
        <v>2</v>
      </c>
      <c r="F29" s="46">
        <v>30</v>
      </c>
      <c r="G29" s="46">
        <v>32</v>
      </c>
      <c r="H29" s="43">
        <v>148.80000000000001</v>
      </c>
      <c r="I29" s="42">
        <v>25</v>
      </c>
      <c r="J29" s="62">
        <f>67.68+67.68</f>
        <v>135.36000000000001</v>
      </c>
      <c r="K29" s="50">
        <v>309.16000000000003</v>
      </c>
    </row>
    <row r="30" spans="1:11" ht="19.5" customHeight="1" x14ac:dyDescent="0.2">
      <c r="A30" s="55" t="s">
        <v>137</v>
      </c>
      <c r="B30" s="45" t="s">
        <v>139</v>
      </c>
      <c r="C30" s="47">
        <v>43237</v>
      </c>
      <c r="D30" s="46" t="s">
        <v>229</v>
      </c>
      <c r="E30" s="46">
        <v>1</v>
      </c>
      <c r="F30" s="46">
        <v>31</v>
      </c>
      <c r="G30" s="46">
        <v>32</v>
      </c>
      <c r="H30" s="43">
        <f>323.2+400</f>
        <v>723.2</v>
      </c>
      <c r="I30" s="42">
        <f>60+60</f>
        <v>120</v>
      </c>
      <c r="J30" s="62">
        <v>67.680000000000007</v>
      </c>
      <c r="K30" s="50">
        <v>910.88000000000011</v>
      </c>
    </row>
    <row r="31" spans="1:11" ht="19.5" customHeight="1" x14ac:dyDescent="0.2">
      <c r="A31" s="55" t="s">
        <v>137</v>
      </c>
      <c r="B31" s="45" t="s">
        <v>141</v>
      </c>
      <c r="C31" s="47">
        <v>43238</v>
      </c>
      <c r="D31" s="46" t="s">
        <v>230</v>
      </c>
      <c r="E31" s="46">
        <v>1</v>
      </c>
      <c r="F31" s="46">
        <v>9</v>
      </c>
      <c r="G31" s="46">
        <v>10</v>
      </c>
      <c r="H31" s="43">
        <v>292.8</v>
      </c>
      <c r="I31" s="42">
        <v>35</v>
      </c>
      <c r="J31" s="62">
        <v>67.680000000000007</v>
      </c>
      <c r="K31" s="50">
        <v>395.48</v>
      </c>
    </row>
    <row r="32" spans="1:11" ht="19.5" customHeight="1" x14ac:dyDescent="0.2">
      <c r="A32" s="55" t="s">
        <v>128</v>
      </c>
      <c r="B32" s="45" t="s">
        <v>142</v>
      </c>
      <c r="C32" s="47">
        <v>43243</v>
      </c>
      <c r="D32" s="78" t="s">
        <v>235</v>
      </c>
      <c r="E32" s="46">
        <v>1</v>
      </c>
      <c r="F32" s="46">
        <v>40</v>
      </c>
      <c r="G32" s="46">
        <v>41</v>
      </c>
      <c r="H32" s="43">
        <f>732.8+742.4</f>
        <v>1475.1999999999998</v>
      </c>
      <c r="I32" s="42">
        <f>50+50</f>
        <v>100</v>
      </c>
      <c r="J32" s="62">
        <v>67.680000000000007</v>
      </c>
      <c r="K32" s="50">
        <v>1642.88</v>
      </c>
    </row>
    <row r="33" spans="1:13" ht="19.5" customHeight="1" x14ac:dyDescent="0.2">
      <c r="A33" s="55" t="s">
        <v>11</v>
      </c>
      <c r="B33" s="45" t="s">
        <v>143</v>
      </c>
      <c r="C33" s="47">
        <v>43257</v>
      </c>
      <c r="D33" s="46" t="s">
        <v>213</v>
      </c>
      <c r="E33" s="46">
        <v>1</v>
      </c>
      <c r="F33" s="46">
        <v>11</v>
      </c>
      <c r="G33" s="46">
        <v>12</v>
      </c>
      <c r="H33" s="43">
        <v>193.6</v>
      </c>
      <c r="I33" s="42">
        <v>35</v>
      </c>
      <c r="J33" s="62">
        <v>67.680000000000007</v>
      </c>
      <c r="K33" s="50">
        <v>296.27999999999997</v>
      </c>
    </row>
    <row r="34" spans="1:13" ht="19.5" customHeight="1" x14ac:dyDescent="0.2">
      <c r="A34" s="55" t="s">
        <v>144</v>
      </c>
      <c r="B34" s="45" t="s">
        <v>145</v>
      </c>
      <c r="C34" s="47">
        <v>43257</v>
      </c>
      <c r="D34" s="46" t="s">
        <v>214</v>
      </c>
      <c r="E34" s="46">
        <v>1</v>
      </c>
      <c r="F34" s="46">
        <v>40</v>
      </c>
      <c r="G34" s="46">
        <v>41</v>
      </c>
      <c r="H34" s="43">
        <v>142.4</v>
      </c>
      <c r="I34" s="42">
        <v>25</v>
      </c>
      <c r="J34" s="62">
        <v>67.680000000000007</v>
      </c>
      <c r="K34" s="50">
        <v>235.08</v>
      </c>
    </row>
    <row r="35" spans="1:13" ht="19.5" customHeight="1" x14ac:dyDescent="0.2">
      <c r="A35" s="55" t="s">
        <v>144</v>
      </c>
      <c r="B35" s="45" t="s">
        <v>139</v>
      </c>
      <c r="C35" s="47">
        <v>43258</v>
      </c>
      <c r="D35" s="46" t="s">
        <v>215</v>
      </c>
      <c r="E35" s="46">
        <v>1</v>
      </c>
      <c r="F35" s="46">
        <v>10</v>
      </c>
      <c r="G35" s="46">
        <v>11</v>
      </c>
      <c r="H35" s="43">
        <v>150.4</v>
      </c>
      <c r="I35" s="42">
        <v>25</v>
      </c>
      <c r="J35" s="62">
        <v>67.680000000000007</v>
      </c>
      <c r="K35" s="50">
        <v>243.08</v>
      </c>
      <c r="M35" s="82"/>
    </row>
    <row r="36" spans="1:13" ht="19.5" customHeight="1" x14ac:dyDescent="0.2">
      <c r="A36" s="55" t="s">
        <v>29</v>
      </c>
      <c r="B36" s="45" t="s">
        <v>123</v>
      </c>
      <c r="C36" s="47">
        <v>43264</v>
      </c>
      <c r="D36" s="46" t="s">
        <v>236</v>
      </c>
      <c r="E36" s="46">
        <v>2</v>
      </c>
      <c r="F36" s="46">
        <v>13</v>
      </c>
      <c r="G36" s="46">
        <v>15</v>
      </c>
      <c r="H36" s="43">
        <v>92.8</v>
      </c>
      <c r="I36" s="42">
        <v>0</v>
      </c>
      <c r="J36" s="62">
        <v>0</v>
      </c>
      <c r="K36" s="50">
        <v>92.8</v>
      </c>
      <c r="M36" s="82"/>
    </row>
    <row r="37" spans="1:13" ht="19.5" customHeight="1" x14ac:dyDescent="0.2">
      <c r="A37" s="55" t="s">
        <v>11</v>
      </c>
      <c r="B37" s="45" t="s">
        <v>123</v>
      </c>
      <c r="C37" s="47">
        <v>43266</v>
      </c>
      <c r="D37" s="46" t="s">
        <v>217</v>
      </c>
      <c r="E37" s="46">
        <v>1</v>
      </c>
      <c r="F37" s="46">
        <v>10</v>
      </c>
      <c r="G37" s="46">
        <v>11</v>
      </c>
      <c r="H37" s="43">
        <f>27.2+28.8</f>
        <v>56</v>
      </c>
      <c r="I37" s="42">
        <v>0</v>
      </c>
      <c r="J37" s="62">
        <v>0</v>
      </c>
      <c r="K37" s="50">
        <v>56</v>
      </c>
    </row>
    <row r="38" spans="1:13" ht="19.5" customHeight="1" x14ac:dyDescent="0.2">
      <c r="A38" s="55" t="s">
        <v>144</v>
      </c>
      <c r="B38" s="45" t="s">
        <v>123</v>
      </c>
      <c r="C38" s="47">
        <v>43270</v>
      </c>
      <c r="D38" s="46" t="s">
        <v>212</v>
      </c>
      <c r="E38" s="46">
        <v>1</v>
      </c>
      <c r="F38" s="46">
        <v>11</v>
      </c>
      <c r="G38" s="46">
        <v>12</v>
      </c>
      <c r="H38" s="43">
        <v>57.6</v>
      </c>
      <c r="I38" s="42">
        <v>0</v>
      </c>
      <c r="J38" s="62">
        <v>0</v>
      </c>
      <c r="K38" s="50">
        <v>57.6</v>
      </c>
    </row>
    <row r="39" spans="1:13" ht="19.5" customHeight="1" x14ac:dyDescent="0.2">
      <c r="A39" s="55" t="s">
        <v>29</v>
      </c>
      <c r="B39" s="45" t="s">
        <v>123</v>
      </c>
      <c r="C39" s="47">
        <v>43271</v>
      </c>
      <c r="D39" s="46" t="s">
        <v>218</v>
      </c>
      <c r="E39" s="46">
        <v>1</v>
      </c>
      <c r="F39" s="46">
        <v>40</v>
      </c>
      <c r="G39" s="46">
        <v>41</v>
      </c>
      <c r="H39" s="43">
        <v>19.04</v>
      </c>
      <c r="I39" s="42">
        <v>0</v>
      </c>
      <c r="J39" s="62">
        <v>0</v>
      </c>
      <c r="K39" s="50">
        <v>19.04</v>
      </c>
    </row>
    <row r="40" spans="1:13" ht="19.5" customHeight="1" x14ac:dyDescent="0.2">
      <c r="A40" s="55" t="s">
        <v>11</v>
      </c>
      <c r="B40" s="45" t="s">
        <v>147</v>
      </c>
      <c r="C40" s="47">
        <v>43271</v>
      </c>
      <c r="D40" s="46" t="s">
        <v>219</v>
      </c>
      <c r="E40" s="46">
        <v>1</v>
      </c>
      <c r="F40" s="46">
        <v>40</v>
      </c>
      <c r="G40" s="46">
        <v>41</v>
      </c>
      <c r="H40" s="43">
        <v>387.2</v>
      </c>
      <c r="I40" s="42">
        <v>35</v>
      </c>
      <c r="J40" s="62">
        <v>67.680000000000007</v>
      </c>
      <c r="K40" s="50">
        <v>489.88</v>
      </c>
    </row>
    <row r="41" spans="1:13" ht="19.5" customHeight="1" x14ac:dyDescent="0.2">
      <c r="A41" s="55" t="s">
        <v>29</v>
      </c>
      <c r="B41" s="45" t="s">
        <v>148</v>
      </c>
      <c r="C41" s="47">
        <v>43272</v>
      </c>
      <c r="D41" s="46" t="s">
        <v>220</v>
      </c>
      <c r="E41" s="46">
        <v>1</v>
      </c>
      <c r="F41" s="46">
        <v>19</v>
      </c>
      <c r="G41" s="46">
        <v>20</v>
      </c>
      <c r="H41" s="43">
        <v>91.2</v>
      </c>
      <c r="I41" s="42">
        <v>25</v>
      </c>
      <c r="J41" s="62">
        <v>67.680000000000007</v>
      </c>
      <c r="K41" s="50">
        <v>183.88</v>
      </c>
    </row>
    <row r="42" spans="1:13" ht="19.5" customHeight="1" x14ac:dyDescent="0.2">
      <c r="A42" s="55" t="s">
        <v>29</v>
      </c>
      <c r="B42" s="45" t="s">
        <v>149</v>
      </c>
      <c r="C42" s="47">
        <v>43273</v>
      </c>
      <c r="D42" s="46" t="s">
        <v>221</v>
      </c>
      <c r="E42" s="46">
        <v>1</v>
      </c>
      <c r="F42" s="46">
        <v>19</v>
      </c>
      <c r="G42" s="46">
        <v>20</v>
      </c>
      <c r="H42" s="43">
        <f>123.2+118.4</f>
        <v>241.60000000000002</v>
      </c>
      <c r="I42" s="42">
        <v>0</v>
      </c>
      <c r="J42" s="62">
        <v>67.680000000000007</v>
      </c>
      <c r="K42" s="50">
        <v>309.27999999999997</v>
      </c>
    </row>
    <row r="43" spans="1:13" ht="19.5" customHeight="1" x14ac:dyDescent="0.2">
      <c r="A43" s="55" t="s">
        <v>150</v>
      </c>
      <c r="B43" s="45" t="s">
        <v>151</v>
      </c>
      <c r="C43" s="47">
        <v>43276</v>
      </c>
      <c r="D43" s="46" t="s">
        <v>222</v>
      </c>
      <c r="E43" s="46">
        <v>1</v>
      </c>
      <c r="F43" s="46">
        <v>19</v>
      </c>
      <c r="G43" s="46">
        <v>20</v>
      </c>
      <c r="H43" s="43">
        <v>580.79999999999995</v>
      </c>
      <c r="I43" s="42">
        <v>25</v>
      </c>
      <c r="J43" s="62">
        <v>67.680000000000007</v>
      </c>
      <c r="K43" s="50">
        <v>673.48</v>
      </c>
    </row>
    <row r="44" spans="1:13" ht="19.5" customHeight="1" x14ac:dyDescent="0.2">
      <c r="A44" s="55" t="s">
        <v>11</v>
      </c>
      <c r="B44" s="45" t="s">
        <v>123</v>
      </c>
      <c r="C44" s="47">
        <v>43280</v>
      </c>
      <c r="D44" s="46" t="s">
        <v>223</v>
      </c>
      <c r="E44" s="46">
        <v>2</v>
      </c>
      <c r="F44" s="46">
        <v>23</v>
      </c>
      <c r="G44" s="46">
        <v>25</v>
      </c>
      <c r="H44" s="43">
        <f>27.2+28.8</f>
        <v>56</v>
      </c>
      <c r="I44" s="42">
        <v>0</v>
      </c>
      <c r="J44" s="62">
        <v>0</v>
      </c>
      <c r="K44" s="50">
        <v>56</v>
      </c>
    </row>
    <row r="45" spans="1:13" ht="19.5" customHeight="1" x14ac:dyDescent="0.2">
      <c r="A45" s="55" t="s">
        <v>11</v>
      </c>
      <c r="B45" s="45" t="s">
        <v>155</v>
      </c>
      <c r="C45" s="47">
        <v>43285</v>
      </c>
      <c r="D45" s="46" t="s">
        <v>224</v>
      </c>
      <c r="E45" s="46">
        <v>1</v>
      </c>
      <c r="F45" s="46">
        <v>40</v>
      </c>
      <c r="G45" s="46">
        <v>41</v>
      </c>
      <c r="H45" s="43">
        <v>657.6</v>
      </c>
      <c r="I45" s="42">
        <v>50</v>
      </c>
      <c r="J45" s="62">
        <v>67.680000000000007</v>
      </c>
      <c r="K45" s="50">
        <v>775.28</v>
      </c>
    </row>
    <row r="46" spans="1:13" ht="19.5" customHeight="1" x14ac:dyDescent="0.2">
      <c r="A46" s="55" t="s">
        <v>29</v>
      </c>
      <c r="B46" s="45" t="s">
        <v>149</v>
      </c>
      <c r="C46" s="47">
        <v>43286</v>
      </c>
      <c r="D46" s="46" t="s">
        <v>225</v>
      </c>
      <c r="E46" s="46">
        <v>1</v>
      </c>
      <c r="F46" s="46">
        <v>40</v>
      </c>
      <c r="G46" s="46">
        <v>41</v>
      </c>
      <c r="H46" s="43">
        <v>176</v>
      </c>
      <c r="I46" s="42">
        <v>25</v>
      </c>
      <c r="J46" s="62">
        <v>67.680000000000007</v>
      </c>
      <c r="K46" s="50">
        <v>268.68</v>
      </c>
    </row>
    <row r="47" spans="1:13" ht="19.5" customHeight="1" x14ac:dyDescent="0.2">
      <c r="A47" s="55" t="s">
        <v>156</v>
      </c>
      <c r="B47" s="45" t="s">
        <v>136</v>
      </c>
      <c r="C47" s="47">
        <v>43292</v>
      </c>
      <c r="D47" s="46" t="s">
        <v>157</v>
      </c>
      <c r="E47" s="46">
        <v>1</v>
      </c>
      <c r="F47" s="46">
        <v>30</v>
      </c>
      <c r="G47" s="46">
        <v>31</v>
      </c>
      <c r="H47" s="43">
        <v>291.2</v>
      </c>
      <c r="I47" s="42">
        <v>25</v>
      </c>
      <c r="J47" s="62">
        <v>67.680000000000007</v>
      </c>
      <c r="K47" s="50">
        <v>383.88</v>
      </c>
    </row>
    <row r="48" spans="1:13" ht="19.5" customHeight="1" x14ac:dyDescent="0.2">
      <c r="A48" s="55" t="s">
        <v>158</v>
      </c>
      <c r="B48" s="45" t="s">
        <v>139</v>
      </c>
      <c r="C48" s="47">
        <v>43293</v>
      </c>
      <c r="D48" s="46" t="s">
        <v>216</v>
      </c>
      <c r="E48" s="46">
        <v>1</v>
      </c>
      <c r="F48" s="46">
        <v>29</v>
      </c>
      <c r="G48" s="46">
        <v>30</v>
      </c>
      <c r="H48" s="43">
        <v>235.2</v>
      </c>
      <c r="I48" s="42">
        <v>25</v>
      </c>
      <c r="J48" s="62">
        <v>67.680000000000007</v>
      </c>
      <c r="K48" s="50">
        <v>327.88</v>
      </c>
    </row>
    <row r="49" spans="1:13" ht="19.5" customHeight="1" x14ac:dyDescent="0.2">
      <c r="A49" s="55" t="s">
        <v>137</v>
      </c>
      <c r="B49" s="45" t="s">
        <v>159</v>
      </c>
      <c r="C49" s="47" t="s">
        <v>160</v>
      </c>
      <c r="D49" s="46" t="s">
        <v>231</v>
      </c>
      <c r="E49" s="46">
        <v>1</v>
      </c>
      <c r="F49" s="46">
        <v>30</v>
      </c>
      <c r="G49" s="46">
        <v>31</v>
      </c>
      <c r="H49" s="43">
        <v>1496</v>
      </c>
      <c r="I49" s="42">
        <v>360</v>
      </c>
      <c r="J49" s="62">
        <v>380.04</v>
      </c>
      <c r="K49" s="50">
        <v>2236.04</v>
      </c>
    </row>
    <row r="50" spans="1:13" ht="19.5" customHeight="1" x14ac:dyDescent="0.2">
      <c r="A50" s="55" t="s">
        <v>152</v>
      </c>
      <c r="B50" s="45" t="s">
        <v>153</v>
      </c>
      <c r="C50" s="47" t="s">
        <v>154</v>
      </c>
      <c r="D50" s="46" t="s">
        <v>211</v>
      </c>
      <c r="E50" s="46">
        <v>1</v>
      </c>
      <c r="F50" s="46">
        <v>30</v>
      </c>
      <c r="G50" s="46">
        <v>31</v>
      </c>
      <c r="H50" s="43">
        <v>1294.4000000000001</v>
      </c>
      <c r="I50" s="42">
        <v>360</v>
      </c>
      <c r="J50" s="62">
        <v>380.04</v>
      </c>
      <c r="K50" s="50">
        <v>2034.44</v>
      </c>
    </row>
    <row r="51" spans="1:13" ht="19.5" customHeight="1" x14ac:dyDescent="0.2">
      <c r="A51" s="67" t="s">
        <v>161</v>
      </c>
      <c r="B51" s="67"/>
      <c r="C51" s="67"/>
      <c r="D51" s="67"/>
      <c r="E51" s="68"/>
      <c r="F51" s="68"/>
      <c r="G51" s="68"/>
      <c r="H51" s="69">
        <f>SUM(H11:H50)</f>
        <v>17587.560000000001</v>
      </c>
      <c r="I51" s="69">
        <f>SUM(I11:I50)</f>
        <v>2795</v>
      </c>
      <c r="J51" s="69">
        <f>SUM(J11:J50)-J46</f>
        <v>3321.4799999999996</v>
      </c>
      <c r="K51" s="69">
        <f>SUM(K11:K50)</f>
        <v>23771.72</v>
      </c>
    </row>
    <row r="52" spans="1:13" ht="19.5" customHeight="1" x14ac:dyDescent="0.2">
      <c r="A52" s="84" t="s">
        <v>8</v>
      </c>
      <c r="B52" s="85"/>
      <c r="C52" s="85"/>
      <c r="D52" s="85"/>
      <c r="E52" s="85"/>
      <c r="F52" s="85"/>
      <c r="G52" s="85"/>
      <c r="H52" s="65">
        <f>H9+H51</f>
        <v>18222.400000000001</v>
      </c>
      <c r="I52" s="63">
        <f>I51+I9</f>
        <v>2915</v>
      </c>
      <c r="J52" s="64">
        <f>J51+J9</f>
        <v>3456.8399999999997</v>
      </c>
      <c r="K52" s="64">
        <f>K51+K9</f>
        <v>24645.4</v>
      </c>
    </row>
    <row r="53" spans="1:13" s="12" customFormat="1" ht="19.5" customHeight="1" x14ac:dyDescent="0.2">
      <c r="A53" s="41"/>
      <c r="B53" s="41"/>
      <c r="C53" s="41"/>
      <c r="D53" s="41"/>
      <c r="E53" s="41"/>
      <c r="F53" s="110" t="s">
        <v>121</v>
      </c>
      <c r="G53" s="110"/>
      <c r="H53" s="110"/>
      <c r="I53" s="39">
        <f>H52+I52</f>
        <v>21137.4</v>
      </c>
      <c r="J53" s="66"/>
      <c r="K53" s="41"/>
      <c r="L53" s="11"/>
      <c r="M53" s="81"/>
    </row>
    <row r="54" spans="1:13" ht="19.5" customHeight="1" x14ac:dyDescent="0.2">
      <c r="A54" s="105" t="s">
        <v>167</v>
      </c>
      <c r="B54" s="106"/>
      <c r="C54" s="106"/>
      <c r="D54" s="107"/>
      <c r="E54" s="41"/>
      <c r="F54" s="41"/>
      <c r="G54" s="41"/>
      <c r="H54" s="41"/>
      <c r="I54" s="41"/>
      <c r="J54" s="41"/>
      <c r="K54" s="41"/>
    </row>
    <row r="55" spans="1:13" s="25" customFormat="1" ht="19.5" customHeight="1" x14ac:dyDescent="0.2">
      <c r="A55" s="55" t="s">
        <v>137</v>
      </c>
      <c r="B55" s="57" t="s">
        <v>168</v>
      </c>
      <c r="C55" s="58">
        <v>43124</v>
      </c>
      <c r="D55" s="78" t="s">
        <v>169</v>
      </c>
      <c r="E55" s="41"/>
      <c r="F55" s="41"/>
      <c r="G55" s="41"/>
      <c r="H55" s="41"/>
      <c r="I55" s="41"/>
      <c r="J55" s="41"/>
      <c r="K55" s="41"/>
      <c r="L55" s="11"/>
      <c r="M55" s="83"/>
    </row>
    <row r="56" spans="1:13" ht="19.5" customHeight="1" x14ac:dyDescent="0.2">
      <c r="A56" s="55" t="s">
        <v>11</v>
      </c>
      <c r="B56" s="57" t="s">
        <v>142</v>
      </c>
      <c r="C56" s="58">
        <v>43243</v>
      </c>
      <c r="D56" s="78" t="s">
        <v>170</v>
      </c>
      <c r="E56" s="41"/>
      <c r="F56" s="41"/>
      <c r="G56" s="41"/>
      <c r="H56" s="41"/>
      <c r="I56" s="41"/>
      <c r="J56" s="41"/>
      <c r="K56" s="41"/>
    </row>
    <row r="57" spans="1:13" ht="19.5" customHeight="1" x14ac:dyDescent="0.2">
      <c r="A57" s="55" t="s">
        <v>11</v>
      </c>
      <c r="B57" s="45" t="s">
        <v>123</v>
      </c>
      <c r="C57" s="47">
        <v>43245</v>
      </c>
      <c r="D57" s="78" t="s">
        <v>171</v>
      </c>
      <c r="E57" s="41"/>
      <c r="F57" s="41"/>
      <c r="G57" s="41"/>
      <c r="H57" s="41"/>
      <c r="I57" s="41"/>
      <c r="J57" s="41"/>
      <c r="K57" s="41"/>
    </row>
    <row r="58" spans="1:13" ht="19.5" customHeight="1" x14ac:dyDescent="0.2">
      <c r="A58" s="55" t="s">
        <v>172</v>
      </c>
      <c r="B58" s="59" t="s">
        <v>173</v>
      </c>
      <c r="C58" s="60">
        <v>43246</v>
      </c>
      <c r="D58" s="79" t="s">
        <v>174</v>
      </c>
      <c r="E58" s="41"/>
      <c r="F58" s="41"/>
      <c r="G58" s="41"/>
      <c r="H58" s="41"/>
      <c r="I58" s="41"/>
      <c r="J58" s="41"/>
      <c r="K58" s="41"/>
    </row>
    <row r="59" spans="1:13" ht="19.5" customHeight="1" x14ac:dyDescent="0.2">
      <c r="A59" s="55" t="s">
        <v>29</v>
      </c>
      <c r="B59" s="57" t="s">
        <v>123</v>
      </c>
      <c r="C59" s="58">
        <v>43250</v>
      </c>
      <c r="D59" s="78" t="s">
        <v>175</v>
      </c>
      <c r="E59" s="41"/>
      <c r="F59" s="41"/>
      <c r="G59" s="41"/>
      <c r="H59" s="41"/>
      <c r="I59" s="41"/>
      <c r="J59" s="41"/>
      <c r="K59" s="41"/>
    </row>
    <row r="60" spans="1:13" ht="19.5" customHeight="1" x14ac:dyDescent="0.2">
      <c r="A60" s="55" t="s">
        <v>144</v>
      </c>
      <c r="B60" s="45" t="s">
        <v>123</v>
      </c>
      <c r="C60" s="47">
        <v>43263</v>
      </c>
      <c r="D60" s="78" t="s">
        <v>176</v>
      </c>
      <c r="E60" s="41"/>
      <c r="F60" s="41"/>
      <c r="G60" s="41"/>
      <c r="H60" s="41"/>
      <c r="I60" s="41"/>
      <c r="J60" s="41"/>
      <c r="K60" s="41"/>
    </row>
    <row r="61" spans="1:13" ht="19.5" customHeight="1" x14ac:dyDescent="0.2">
      <c r="A61" s="55" t="s">
        <v>135</v>
      </c>
      <c r="B61" s="57" t="s">
        <v>136</v>
      </c>
      <c r="C61" s="58">
        <v>43292</v>
      </c>
      <c r="D61" s="78" t="s">
        <v>177</v>
      </c>
      <c r="E61" s="41"/>
      <c r="F61" s="41"/>
      <c r="G61" s="41"/>
      <c r="H61" s="41"/>
      <c r="I61" s="41"/>
      <c r="J61" s="41"/>
      <c r="K61" s="41"/>
    </row>
    <row r="62" spans="1:13" ht="19.5" customHeight="1" x14ac:dyDescent="0.2">
      <c r="A62" s="55" t="s">
        <v>178</v>
      </c>
      <c r="B62" s="59" t="s">
        <v>179</v>
      </c>
      <c r="C62" s="60">
        <v>43248</v>
      </c>
      <c r="D62" s="79" t="s">
        <v>180</v>
      </c>
      <c r="E62" s="41"/>
      <c r="F62" s="41"/>
      <c r="G62" s="41"/>
      <c r="H62" s="41"/>
      <c r="I62" s="41"/>
      <c r="J62" s="41"/>
      <c r="K62" s="41"/>
    </row>
    <row r="63" spans="1:13" ht="19.5" customHeight="1" x14ac:dyDescent="0.2">
      <c r="A63" s="55" t="s">
        <v>178</v>
      </c>
      <c r="B63" s="57" t="s">
        <v>181</v>
      </c>
      <c r="C63" s="58">
        <v>43262</v>
      </c>
      <c r="D63" s="78" t="s">
        <v>182</v>
      </c>
      <c r="E63" s="41"/>
      <c r="F63" s="41"/>
      <c r="G63" s="41"/>
      <c r="H63" s="41"/>
      <c r="I63" s="41"/>
      <c r="J63" s="41"/>
      <c r="K63" s="41"/>
    </row>
    <row r="64" spans="1:13" ht="19.5" customHeight="1" x14ac:dyDescent="0.2">
      <c r="A64" s="55" t="s">
        <v>178</v>
      </c>
      <c r="B64" s="57" t="s">
        <v>183</v>
      </c>
      <c r="C64" s="58">
        <v>43283</v>
      </c>
      <c r="D64" s="78" t="s">
        <v>184</v>
      </c>
      <c r="E64" s="41"/>
      <c r="F64" s="41"/>
      <c r="G64" s="41"/>
      <c r="H64" s="41"/>
      <c r="I64" s="41"/>
      <c r="J64" s="41"/>
      <c r="K64" s="41"/>
    </row>
    <row r="65" spans="1:12" ht="19.5" customHeight="1" x14ac:dyDescent="0.2">
      <c r="A65" s="55" t="s">
        <v>185</v>
      </c>
      <c r="B65" s="57" t="s">
        <v>186</v>
      </c>
      <c r="C65" s="61" t="s">
        <v>187</v>
      </c>
      <c r="D65" s="78" t="s">
        <v>188</v>
      </c>
      <c r="E65" s="41"/>
      <c r="F65" s="41"/>
      <c r="G65" s="41"/>
      <c r="H65" s="41"/>
      <c r="I65" s="41"/>
      <c r="J65" s="41"/>
      <c r="K65" s="41"/>
    </row>
    <row r="66" spans="1:12" ht="19.5" customHeight="1" x14ac:dyDescent="0.2">
      <c r="A66" s="55" t="s">
        <v>189</v>
      </c>
      <c r="B66" s="57" t="s">
        <v>190</v>
      </c>
      <c r="C66" s="58">
        <v>43285</v>
      </c>
      <c r="D66" s="78" t="s">
        <v>191</v>
      </c>
      <c r="E66" s="41"/>
      <c r="F66" s="41"/>
      <c r="G66" s="41"/>
      <c r="H66" s="41"/>
      <c r="I66" s="41"/>
      <c r="J66" s="41"/>
      <c r="K66" s="41"/>
    </row>
    <row r="67" spans="1:12" ht="19.5" customHeight="1" x14ac:dyDescent="0.2">
      <c r="A67" s="55" t="s">
        <v>189</v>
      </c>
      <c r="B67" s="59" t="s">
        <v>192</v>
      </c>
      <c r="C67" s="60">
        <v>43216</v>
      </c>
      <c r="D67" s="79" t="s">
        <v>193</v>
      </c>
      <c r="E67" s="41"/>
      <c r="F67" s="41"/>
      <c r="G67" s="41"/>
      <c r="H67" s="41"/>
      <c r="I67" s="41"/>
      <c r="J67" s="41"/>
      <c r="K67" s="41"/>
      <c r="L67" s="12"/>
    </row>
    <row r="68" spans="1:12" ht="19.5" customHeight="1" x14ac:dyDescent="0.2">
      <c r="A68" s="55" t="s">
        <v>189</v>
      </c>
      <c r="B68" s="57" t="s">
        <v>123</v>
      </c>
      <c r="C68" s="58">
        <v>43228</v>
      </c>
      <c r="D68" s="78" t="s">
        <v>194</v>
      </c>
      <c r="E68" s="41"/>
      <c r="F68" s="41"/>
      <c r="G68" s="41"/>
      <c r="H68" s="41"/>
      <c r="I68" s="41"/>
      <c r="J68" s="41"/>
      <c r="K68" s="41"/>
      <c r="L68" s="12"/>
    </row>
    <row r="69" spans="1:12" ht="19.5" customHeight="1" x14ac:dyDescent="0.2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</row>
    <row r="70" spans="1:12" ht="19.5" customHeight="1" x14ac:dyDescent="0.2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</row>
    <row r="71" spans="1:12" ht="19.5" customHeight="1" x14ac:dyDescent="0.2">
      <c r="A71" s="105" t="s">
        <v>195</v>
      </c>
      <c r="B71" s="106"/>
      <c r="C71" s="106"/>
      <c r="D71" s="107"/>
      <c r="E71" s="41"/>
      <c r="F71" s="41"/>
      <c r="G71" s="41"/>
      <c r="H71" s="41"/>
      <c r="I71" s="41"/>
      <c r="J71" s="41"/>
      <c r="K71" s="41"/>
    </row>
    <row r="72" spans="1:12" ht="19.5" customHeight="1" x14ac:dyDescent="0.2">
      <c r="A72" s="55" t="s">
        <v>128</v>
      </c>
      <c r="B72" s="77">
        <v>43257</v>
      </c>
      <c r="C72" s="58" t="s">
        <v>146</v>
      </c>
      <c r="D72" s="56">
        <v>67.680000000000007</v>
      </c>
      <c r="E72" s="41"/>
      <c r="F72" s="41"/>
      <c r="G72" s="41"/>
      <c r="H72" s="41"/>
      <c r="I72" s="41"/>
      <c r="J72" s="41"/>
      <c r="K72" s="41"/>
    </row>
    <row r="73" spans="1:12" ht="19.5" customHeight="1" x14ac:dyDescent="0.2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</row>
    <row r="74" spans="1:12" ht="19.5" customHeight="1" x14ac:dyDescent="0.2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</row>
    <row r="75" spans="1:12" ht="19.5" customHeight="1" x14ac:dyDescent="0.2">
      <c r="A75" s="108" t="s">
        <v>48</v>
      </c>
      <c r="B75" s="108"/>
      <c r="C75" s="108"/>
      <c r="D75" s="108"/>
      <c r="E75" s="108"/>
      <c r="F75" s="108"/>
      <c r="G75" s="108"/>
      <c r="H75" s="108"/>
      <c r="I75" s="108"/>
      <c r="J75" s="108"/>
      <c r="K75" s="108"/>
    </row>
    <row r="76" spans="1:12" ht="39" customHeight="1" x14ac:dyDescent="0.2">
      <c r="A76" s="89" t="s">
        <v>1</v>
      </c>
      <c r="B76" s="89" t="s">
        <v>2</v>
      </c>
      <c r="C76" s="91" t="s">
        <v>3</v>
      </c>
      <c r="D76" s="89" t="s">
        <v>4</v>
      </c>
      <c r="E76" s="84" t="s">
        <v>5</v>
      </c>
      <c r="F76" s="85"/>
      <c r="G76" s="86"/>
      <c r="H76" s="101" t="s">
        <v>6</v>
      </c>
      <c r="I76" s="93" t="s">
        <v>7</v>
      </c>
      <c r="J76" s="94"/>
      <c r="K76" s="103" t="s">
        <v>9</v>
      </c>
    </row>
    <row r="77" spans="1:12" ht="19.5" customHeight="1" x14ac:dyDescent="0.2">
      <c r="A77" s="90"/>
      <c r="B77" s="90"/>
      <c r="C77" s="92"/>
      <c r="D77" s="90"/>
      <c r="E77" s="9" t="s">
        <v>51</v>
      </c>
      <c r="F77" s="9" t="s">
        <v>52</v>
      </c>
      <c r="G77" s="10" t="s">
        <v>8</v>
      </c>
      <c r="H77" s="102"/>
      <c r="I77" s="13" t="s">
        <v>49</v>
      </c>
      <c r="J77" s="13" t="s">
        <v>50</v>
      </c>
      <c r="K77" s="104"/>
    </row>
    <row r="78" spans="1:12" ht="19.5" customHeight="1" x14ac:dyDescent="0.2">
      <c r="A78" s="1" t="s">
        <v>11</v>
      </c>
      <c r="B78" s="2" t="s">
        <v>12</v>
      </c>
      <c r="C78" s="3">
        <v>43348</v>
      </c>
      <c r="D78" s="32" t="s">
        <v>13</v>
      </c>
      <c r="E78" s="4">
        <v>1</v>
      </c>
      <c r="F78" s="4">
        <v>40</v>
      </c>
      <c r="G78" s="4">
        <f t="shared" ref="G78:G109" si="0">E78+F78</f>
        <v>41</v>
      </c>
      <c r="H78" s="36">
        <f>692.8+694.4</f>
        <v>1387.1999999999998</v>
      </c>
      <c r="I78" s="37">
        <f>60+60</f>
        <v>120</v>
      </c>
      <c r="J78" s="7">
        <v>67.680000000000007</v>
      </c>
      <c r="K78" s="15">
        <f t="shared" ref="K78:K120" si="1">H78+I78+J78</f>
        <v>1574.8799999999999</v>
      </c>
    </row>
    <row r="79" spans="1:12" ht="19.5" customHeight="1" x14ac:dyDescent="0.2">
      <c r="A79" s="17" t="s">
        <v>11</v>
      </c>
      <c r="B79" s="18" t="s">
        <v>14</v>
      </c>
      <c r="C79" s="19">
        <v>43355</v>
      </c>
      <c r="D79" s="32" t="s">
        <v>15</v>
      </c>
      <c r="E79" s="20">
        <v>1</v>
      </c>
      <c r="F79" s="20">
        <v>40</v>
      </c>
      <c r="G79" s="4">
        <f t="shared" si="0"/>
        <v>41</v>
      </c>
      <c r="H79" s="36">
        <f>769.6+758.4</f>
        <v>1528</v>
      </c>
      <c r="I79" s="37">
        <f>60+60</f>
        <v>120</v>
      </c>
      <c r="J79" s="7">
        <v>67.680000000000007</v>
      </c>
      <c r="K79" s="15">
        <f t="shared" si="1"/>
        <v>1715.68</v>
      </c>
    </row>
    <row r="80" spans="1:12" ht="19.5" customHeight="1" x14ac:dyDescent="0.2">
      <c r="A80" s="1" t="s">
        <v>11</v>
      </c>
      <c r="B80" s="2" t="s">
        <v>16</v>
      </c>
      <c r="C80" s="6" t="s">
        <v>53</v>
      </c>
      <c r="D80" s="32" t="s">
        <v>17</v>
      </c>
      <c r="E80" s="4">
        <v>1</v>
      </c>
      <c r="F80" s="4">
        <v>40</v>
      </c>
      <c r="G80" s="4">
        <f t="shared" si="0"/>
        <v>41</v>
      </c>
      <c r="H80" s="36">
        <f>188.8+188.8</f>
        <v>377.6</v>
      </c>
      <c r="I80" s="37">
        <f>35+35</f>
        <v>70</v>
      </c>
      <c r="J80" s="16">
        <v>67.680000000000007</v>
      </c>
      <c r="K80" s="15">
        <f t="shared" si="1"/>
        <v>515.28</v>
      </c>
    </row>
    <row r="81" spans="1:11" ht="19.5" customHeight="1" x14ac:dyDescent="0.2">
      <c r="A81" s="1" t="s">
        <v>11</v>
      </c>
      <c r="B81" s="2" t="s">
        <v>21</v>
      </c>
      <c r="C81" s="3">
        <v>43418</v>
      </c>
      <c r="D81" s="32" t="s">
        <v>22</v>
      </c>
      <c r="E81" s="4">
        <v>1</v>
      </c>
      <c r="F81" s="4">
        <v>40</v>
      </c>
      <c r="G81" s="4">
        <f t="shared" si="0"/>
        <v>41</v>
      </c>
      <c r="H81" s="36">
        <f>136+137.6</f>
        <v>273.60000000000002</v>
      </c>
      <c r="I81" s="37">
        <f>35+35</f>
        <v>70</v>
      </c>
      <c r="J81" s="16">
        <v>67.680000000000007</v>
      </c>
      <c r="K81" s="15">
        <f t="shared" si="1"/>
        <v>411.28000000000003</v>
      </c>
    </row>
    <row r="82" spans="1:11" ht="19.5" customHeight="1" x14ac:dyDescent="0.2">
      <c r="A82" s="17" t="s">
        <v>11</v>
      </c>
      <c r="B82" s="18" t="s">
        <v>24</v>
      </c>
      <c r="C82" s="19">
        <v>43432</v>
      </c>
      <c r="D82" s="32" t="s">
        <v>25</v>
      </c>
      <c r="E82" s="20">
        <v>1</v>
      </c>
      <c r="F82" s="20">
        <v>40</v>
      </c>
      <c r="G82" s="4">
        <f t="shared" si="0"/>
        <v>41</v>
      </c>
      <c r="H82" s="37">
        <f>398.4+384</f>
        <v>782.4</v>
      </c>
      <c r="I82" s="37">
        <f>25+25</f>
        <v>50</v>
      </c>
      <c r="J82" s="21">
        <v>67.680000000000007</v>
      </c>
      <c r="K82" s="15">
        <f t="shared" si="1"/>
        <v>900.07999999999993</v>
      </c>
    </row>
    <row r="83" spans="1:11" ht="19.5" customHeight="1" x14ac:dyDescent="0.2">
      <c r="A83" s="1" t="s">
        <v>11</v>
      </c>
      <c r="B83" s="2" t="s">
        <v>27</v>
      </c>
      <c r="C83" s="3">
        <v>43439</v>
      </c>
      <c r="D83" s="32" t="s">
        <v>28</v>
      </c>
      <c r="E83" s="4">
        <v>1</v>
      </c>
      <c r="F83" s="4">
        <v>40</v>
      </c>
      <c r="G83" s="4">
        <f t="shared" si="0"/>
        <v>41</v>
      </c>
      <c r="H83" s="36">
        <f>630.4+620.8</f>
        <v>1251.1999999999998</v>
      </c>
      <c r="I83" s="37">
        <f>60+60</f>
        <v>120</v>
      </c>
      <c r="J83" s="7">
        <v>67.680000000000007</v>
      </c>
      <c r="K83" s="15">
        <f t="shared" si="1"/>
        <v>1438.8799999999999</v>
      </c>
    </row>
    <row r="84" spans="1:11" ht="19.5" customHeight="1" x14ac:dyDescent="0.2">
      <c r="A84" s="1" t="s">
        <v>11</v>
      </c>
      <c r="B84" s="2" t="s">
        <v>18</v>
      </c>
      <c r="C84" s="5">
        <v>43388</v>
      </c>
      <c r="D84" s="32" t="s">
        <v>19</v>
      </c>
      <c r="E84" s="4">
        <v>1</v>
      </c>
      <c r="F84" s="4">
        <v>40</v>
      </c>
      <c r="G84" s="4">
        <f t="shared" si="0"/>
        <v>41</v>
      </c>
      <c r="H84" s="36">
        <v>27.2</v>
      </c>
      <c r="I84" s="37">
        <v>0</v>
      </c>
      <c r="J84" s="16">
        <v>0</v>
      </c>
      <c r="K84" s="15">
        <f t="shared" si="1"/>
        <v>27.2</v>
      </c>
    </row>
    <row r="85" spans="1:11" ht="19.5" customHeight="1" x14ac:dyDescent="0.2">
      <c r="A85" s="1" t="s">
        <v>11</v>
      </c>
      <c r="B85" s="2" t="s">
        <v>18</v>
      </c>
      <c r="C85" s="3">
        <v>43402</v>
      </c>
      <c r="D85" s="32" t="s">
        <v>20</v>
      </c>
      <c r="E85" s="4">
        <v>1</v>
      </c>
      <c r="F85" s="4">
        <v>40</v>
      </c>
      <c r="G85" s="4">
        <f t="shared" si="0"/>
        <v>41</v>
      </c>
      <c r="H85" s="36">
        <v>145.6</v>
      </c>
      <c r="I85" s="37">
        <v>0</v>
      </c>
      <c r="J85" s="16">
        <v>0</v>
      </c>
      <c r="K85" s="15">
        <f t="shared" si="1"/>
        <v>145.6</v>
      </c>
    </row>
    <row r="86" spans="1:11" ht="19.5" customHeight="1" x14ac:dyDescent="0.2">
      <c r="A86" s="1" t="s">
        <v>11</v>
      </c>
      <c r="B86" s="2" t="s">
        <v>18</v>
      </c>
      <c r="C86" s="3">
        <v>43423</v>
      </c>
      <c r="D86" s="32" t="s">
        <v>23</v>
      </c>
      <c r="E86" s="4">
        <v>1</v>
      </c>
      <c r="F86" s="4">
        <v>40</v>
      </c>
      <c r="G86" s="4">
        <f t="shared" si="0"/>
        <v>41</v>
      </c>
      <c r="H86" s="36">
        <v>27.2</v>
      </c>
      <c r="I86" s="37">
        <v>0</v>
      </c>
      <c r="J86" s="7">
        <v>0</v>
      </c>
      <c r="K86" s="15">
        <f t="shared" si="1"/>
        <v>27.2</v>
      </c>
    </row>
    <row r="87" spans="1:11" ht="19.5" customHeight="1" x14ac:dyDescent="0.2">
      <c r="A87" s="1" t="s">
        <v>11</v>
      </c>
      <c r="B87" s="2" t="s">
        <v>18</v>
      </c>
      <c r="C87" s="3">
        <v>43437</v>
      </c>
      <c r="D87" s="32" t="s">
        <v>26</v>
      </c>
      <c r="E87" s="4">
        <v>1</v>
      </c>
      <c r="F87" s="4">
        <v>40</v>
      </c>
      <c r="G87" s="4">
        <f t="shared" si="0"/>
        <v>41</v>
      </c>
      <c r="H87" s="36">
        <v>28.8</v>
      </c>
      <c r="I87" s="37">
        <v>0</v>
      </c>
      <c r="J87" s="7">
        <v>0</v>
      </c>
      <c r="K87" s="15">
        <f t="shared" si="1"/>
        <v>28.8</v>
      </c>
    </row>
    <row r="88" spans="1:11" ht="19.5" customHeight="1" x14ac:dyDescent="0.2">
      <c r="A88" s="1" t="s">
        <v>29</v>
      </c>
      <c r="B88" s="2" t="s">
        <v>18</v>
      </c>
      <c r="C88" s="3">
        <v>43369</v>
      </c>
      <c r="D88" s="32" t="s">
        <v>37</v>
      </c>
      <c r="E88" s="4">
        <v>1</v>
      </c>
      <c r="F88" s="4">
        <v>33</v>
      </c>
      <c r="G88" s="4">
        <f t="shared" si="0"/>
        <v>34</v>
      </c>
      <c r="H88" s="36">
        <f>128+64</f>
        <v>192</v>
      </c>
      <c r="I88" s="37">
        <v>0</v>
      </c>
      <c r="J88" s="7">
        <v>0</v>
      </c>
      <c r="K88" s="15">
        <f t="shared" si="1"/>
        <v>192</v>
      </c>
    </row>
    <row r="89" spans="1:11" ht="19.5" customHeight="1" x14ac:dyDescent="0.2">
      <c r="A89" s="1" t="s">
        <v>29</v>
      </c>
      <c r="B89" s="2" t="s">
        <v>18</v>
      </c>
      <c r="C89" s="6" t="s">
        <v>104</v>
      </c>
      <c r="D89" s="32" t="s">
        <v>105</v>
      </c>
      <c r="E89" s="4">
        <v>1</v>
      </c>
      <c r="F89" s="4">
        <v>8</v>
      </c>
      <c r="G89" s="4">
        <f t="shared" si="0"/>
        <v>9</v>
      </c>
      <c r="H89" s="36">
        <v>56</v>
      </c>
      <c r="I89" s="37">
        <v>0</v>
      </c>
      <c r="J89" s="16">
        <v>0</v>
      </c>
      <c r="K89" s="15">
        <f t="shared" si="1"/>
        <v>56</v>
      </c>
    </row>
    <row r="90" spans="1:11" ht="19.5" customHeight="1" x14ac:dyDescent="0.2">
      <c r="A90" s="1" t="s">
        <v>29</v>
      </c>
      <c r="B90" s="2" t="s">
        <v>18</v>
      </c>
      <c r="C90" s="3">
        <v>43404</v>
      </c>
      <c r="D90" s="32" t="s">
        <v>38</v>
      </c>
      <c r="E90" s="4">
        <v>1</v>
      </c>
      <c r="F90" s="4">
        <v>33</v>
      </c>
      <c r="G90" s="4">
        <f t="shared" si="0"/>
        <v>34</v>
      </c>
      <c r="H90" s="36">
        <f>174.4+51.2</f>
        <v>225.60000000000002</v>
      </c>
      <c r="I90" s="37">
        <v>0</v>
      </c>
      <c r="J90" s="16">
        <v>0</v>
      </c>
      <c r="K90" s="15">
        <f t="shared" si="1"/>
        <v>225.60000000000002</v>
      </c>
    </row>
    <row r="91" spans="1:11" ht="19.5" customHeight="1" x14ac:dyDescent="0.2">
      <c r="A91" s="1" t="s">
        <v>114</v>
      </c>
      <c r="B91" s="2" t="s">
        <v>68</v>
      </c>
      <c r="C91" s="5" t="s">
        <v>67</v>
      </c>
      <c r="D91" s="32" t="s">
        <v>115</v>
      </c>
      <c r="E91" s="4">
        <v>3</v>
      </c>
      <c r="F91" s="4">
        <v>30</v>
      </c>
      <c r="G91" s="4">
        <f t="shared" si="0"/>
        <v>33</v>
      </c>
      <c r="H91" s="36">
        <v>1504</v>
      </c>
      <c r="I91" s="37">
        <v>700</v>
      </c>
      <c r="J91" s="7">
        <f>380.04+380.04</f>
        <v>760.08</v>
      </c>
      <c r="K91" s="15">
        <f t="shared" si="1"/>
        <v>2964.08</v>
      </c>
    </row>
    <row r="92" spans="1:11" ht="19.5" customHeight="1" x14ac:dyDescent="0.2">
      <c r="A92" s="1" t="s">
        <v>29</v>
      </c>
      <c r="B92" s="2" t="s">
        <v>35</v>
      </c>
      <c r="C92" s="5">
        <v>43390</v>
      </c>
      <c r="D92" s="32" t="s">
        <v>36</v>
      </c>
      <c r="E92" s="4">
        <v>1</v>
      </c>
      <c r="F92" s="4">
        <v>33</v>
      </c>
      <c r="G92" s="4">
        <f t="shared" si="0"/>
        <v>34</v>
      </c>
      <c r="H92" s="36">
        <f>254.4+257.6</f>
        <v>512</v>
      </c>
      <c r="I92" s="37">
        <f>25+25</f>
        <v>50</v>
      </c>
      <c r="J92" s="16">
        <v>67.680000000000007</v>
      </c>
      <c r="K92" s="15">
        <f t="shared" si="1"/>
        <v>629.68000000000006</v>
      </c>
    </row>
    <row r="93" spans="1:11" ht="19.5" customHeight="1" x14ac:dyDescent="0.2">
      <c r="A93" s="1" t="s">
        <v>29</v>
      </c>
      <c r="B93" s="2" t="s">
        <v>33</v>
      </c>
      <c r="C93" s="3">
        <v>43425</v>
      </c>
      <c r="D93" s="32" t="s">
        <v>34</v>
      </c>
      <c r="E93" s="4">
        <v>1</v>
      </c>
      <c r="F93" s="4">
        <v>31</v>
      </c>
      <c r="G93" s="4">
        <f t="shared" si="0"/>
        <v>32</v>
      </c>
      <c r="H93" s="36">
        <f>88+88</f>
        <v>176</v>
      </c>
      <c r="I93" s="37">
        <f>25+25</f>
        <v>50</v>
      </c>
      <c r="J93" s="7">
        <v>67.680000000000007</v>
      </c>
      <c r="K93" s="15">
        <f t="shared" si="1"/>
        <v>293.68</v>
      </c>
    </row>
    <row r="94" spans="1:11" ht="19.5" customHeight="1" x14ac:dyDescent="0.2">
      <c r="A94" s="1" t="s">
        <v>29</v>
      </c>
      <c r="B94" s="2" t="s">
        <v>30</v>
      </c>
      <c r="C94" s="3">
        <v>43446</v>
      </c>
      <c r="D94" s="32" t="s">
        <v>31</v>
      </c>
      <c r="E94" s="4">
        <v>1</v>
      </c>
      <c r="F94" s="4">
        <v>39</v>
      </c>
      <c r="G94" s="4">
        <f t="shared" si="0"/>
        <v>40</v>
      </c>
      <c r="H94" s="36">
        <f>134.4+116.8</f>
        <v>251.2</v>
      </c>
      <c r="I94" s="37">
        <v>0</v>
      </c>
      <c r="J94" s="7">
        <v>67.680000000000007</v>
      </c>
      <c r="K94" s="15">
        <f t="shared" si="1"/>
        <v>318.88</v>
      </c>
    </row>
    <row r="95" spans="1:11" ht="19.5" customHeight="1" x14ac:dyDescent="0.2">
      <c r="A95" s="1" t="s">
        <v>29</v>
      </c>
      <c r="B95" s="2" t="s">
        <v>30</v>
      </c>
      <c r="C95" s="3">
        <v>43441</v>
      </c>
      <c r="D95" s="32" t="s">
        <v>32</v>
      </c>
      <c r="E95" s="4">
        <v>1</v>
      </c>
      <c r="F95" s="4">
        <v>8</v>
      </c>
      <c r="G95" s="4">
        <f t="shared" si="0"/>
        <v>9</v>
      </c>
      <c r="H95" s="7">
        <v>176</v>
      </c>
      <c r="I95" s="7">
        <v>25</v>
      </c>
      <c r="J95" s="7">
        <v>67.680000000000007</v>
      </c>
      <c r="K95" s="15">
        <f t="shared" si="1"/>
        <v>268.68</v>
      </c>
    </row>
    <row r="96" spans="1:11" ht="19.5" customHeight="1" x14ac:dyDescent="0.2">
      <c r="A96" s="1" t="s">
        <v>39</v>
      </c>
      <c r="B96" s="2" t="s">
        <v>40</v>
      </c>
      <c r="C96" s="3">
        <v>43434</v>
      </c>
      <c r="D96" s="32" t="s">
        <v>110</v>
      </c>
      <c r="E96" s="4">
        <v>1</v>
      </c>
      <c r="F96" s="4">
        <v>29</v>
      </c>
      <c r="G96" s="4">
        <f t="shared" si="0"/>
        <v>30</v>
      </c>
      <c r="H96" s="36">
        <v>259.2</v>
      </c>
      <c r="I96" s="37">
        <v>25</v>
      </c>
      <c r="J96" s="7">
        <v>67.680000000000007</v>
      </c>
      <c r="K96" s="15">
        <f t="shared" si="1"/>
        <v>351.88</v>
      </c>
    </row>
    <row r="97" spans="1:11" ht="19.5" customHeight="1" x14ac:dyDescent="0.2">
      <c r="A97" s="1" t="s">
        <v>41</v>
      </c>
      <c r="B97" s="2" t="s">
        <v>42</v>
      </c>
      <c r="C97" s="5">
        <v>43391</v>
      </c>
      <c r="D97" s="32" t="s">
        <v>43</v>
      </c>
      <c r="E97" s="4">
        <v>1</v>
      </c>
      <c r="F97" s="4">
        <v>25</v>
      </c>
      <c r="G97" s="4">
        <f t="shared" si="0"/>
        <v>26</v>
      </c>
      <c r="H97" s="36">
        <v>140.80000000000001</v>
      </c>
      <c r="I97" s="37">
        <v>25</v>
      </c>
      <c r="J97" s="16">
        <v>67.680000000000007</v>
      </c>
      <c r="K97" s="15">
        <f t="shared" si="1"/>
        <v>233.48000000000002</v>
      </c>
    </row>
    <row r="98" spans="1:11" ht="19.5" customHeight="1" x14ac:dyDescent="0.2">
      <c r="A98" s="1" t="s">
        <v>83</v>
      </c>
      <c r="B98" s="2" t="s">
        <v>18</v>
      </c>
      <c r="C98" s="3">
        <v>43412</v>
      </c>
      <c r="D98" s="32" t="s">
        <v>94</v>
      </c>
      <c r="E98" s="4">
        <v>2</v>
      </c>
      <c r="F98" s="4">
        <v>25</v>
      </c>
      <c r="G98" s="4">
        <f t="shared" si="0"/>
        <v>27</v>
      </c>
      <c r="H98" s="36">
        <v>97.6</v>
      </c>
      <c r="I98" s="37">
        <v>25</v>
      </c>
      <c r="J98" s="16">
        <v>0</v>
      </c>
      <c r="K98" s="15">
        <f t="shared" si="1"/>
        <v>122.6</v>
      </c>
    </row>
    <row r="99" spans="1:11" ht="19.5" customHeight="1" x14ac:dyDescent="0.2">
      <c r="A99" s="1" t="s">
        <v>93</v>
      </c>
      <c r="B99" s="2" t="s">
        <v>40</v>
      </c>
      <c r="C99" s="3">
        <v>43423</v>
      </c>
      <c r="D99" s="32" t="s">
        <v>95</v>
      </c>
      <c r="E99" s="4">
        <v>1</v>
      </c>
      <c r="F99" s="4">
        <v>25</v>
      </c>
      <c r="G99" s="4">
        <f t="shared" si="0"/>
        <v>26</v>
      </c>
      <c r="H99" s="36">
        <v>150.4</v>
      </c>
      <c r="I99" s="37">
        <v>0</v>
      </c>
      <c r="J99" s="16">
        <f>67.68+67.68</f>
        <v>135.36000000000001</v>
      </c>
      <c r="K99" s="15">
        <f t="shared" si="1"/>
        <v>285.76</v>
      </c>
    </row>
    <row r="100" spans="1:11" ht="19.5" customHeight="1" x14ac:dyDescent="0.2">
      <c r="A100" s="17" t="s">
        <v>112</v>
      </c>
      <c r="B100" s="18" t="s">
        <v>44</v>
      </c>
      <c r="C100" s="19">
        <v>43442</v>
      </c>
      <c r="D100" s="32" t="s">
        <v>113</v>
      </c>
      <c r="E100" s="20">
        <v>2</v>
      </c>
      <c r="F100" s="20">
        <v>14</v>
      </c>
      <c r="G100" s="4">
        <f t="shared" si="0"/>
        <v>16</v>
      </c>
      <c r="H100" s="37">
        <v>916.8</v>
      </c>
      <c r="I100" s="37">
        <v>35</v>
      </c>
      <c r="J100" s="21">
        <v>88.5</v>
      </c>
      <c r="K100" s="15">
        <f t="shared" si="1"/>
        <v>1040.3</v>
      </c>
    </row>
    <row r="101" spans="1:11" ht="19.5" customHeight="1" x14ac:dyDescent="0.2">
      <c r="A101" s="1" t="s">
        <v>45</v>
      </c>
      <c r="B101" s="2" t="s">
        <v>46</v>
      </c>
      <c r="C101" s="3">
        <v>43371</v>
      </c>
      <c r="D101" s="32" t="s">
        <v>47</v>
      </c>
      <c r="E101" s="4">
        <v>2</v>
      </c>
      <c r="F101" s="4">
        <v>30</v>
      </c>
      <c r="G101" s="4">
        <f t="shared" si="0"/>
        <v>32</v>
      </c>
      <c r="H101" s="36">
        <v>1794.56</v>
      </c>
      <c r="I101" s="37">
        <v>60</v>
      </c>
      <c r="J101" s="7">
        <v>67.680000000000007</v>
      </c>
      <c r="K101" s="15">
        <f t="shared" si="1"/>
        <v>1922.24</v>
      </c>
    </row>
    <row r="102" spans="1:11" ht="19.5" customHeight="1" x14ac:dyDescent="0.2">
      <c r="A102" s="1" t="s">
        <v>54</v>
      </c>
      <c r="B102" s="2" t="s">
        <v>18</v>
      </c>
      <c r="C102" s="3">
        <v>43374</v>
      </c>
      <c r="D102" s="32" t="s">
        <v>55</v>
      </c>
      <c r="E102" s="4">
        <v>1</v>
      </c>
      <c r="F102" s="4">
        <v>39</v>
      </c>
      <c r="G102" s="4">
        <f t="shared" si="0"/>
        <v>40</v>
      </c>
      <c r="H102" s="36">
        <f>73.6+73.6</f>
        <v>147.19999999999999</v>
      </c>
      <c r="I102" s="37">
        <v>0</v>
      </c>
      <c r="J102" s="7">
        <v>0</v>
      </c>
      <c r="K102" s="15">
        <f t="shared" si="1"/>
        <v>147.19999999999999</v>
      </c>
    </row>
    <row r="103" spans="1:11" ht="19.5" customHeight="1" x14ac:dyDescent="0.2">
      <c r="A103" s="1" t="s">
        <v>56</v>
      </c>
      <c r="B103" s="2" t="s">
        <v>57</v>
      </c>
      <c r="C103" s="5">
        <v>43396</v>
      </c>
      <c r="D103" s="32" t="s">
        <v>58</v>
      </c>
      <c r="E103" s="4">
        <v>1</v>
      </c>
      <c r="F103" s="4">
        <v>45</v>
      </c>
      <c r="G103" s="4">
        <f t="shared" si="0"/>
        <v>46</v>
      </c>
      <c r="H103" s="36">
        <f>734.4+771.2</f>
        <v>1505.6</v>
      </c>
      <c r="I103" s="37">
        <f>50+50</f>
        <v>100</v>
      </c>
      <c r="J103" s="16">
        <v>67.680000000000007</v>
      </c>
      <c r="K103" s="15">
        <f t="shared" si="1"/>
        <v>1673.28</v>
      </c>
    </row>
    <row r="104" spans="1:11" ht="19.5" customHeight="1" x14ac:dyDescent="0.2">
      <c r="A104" s="1" t="s">
        <v>59</v>
      </c>
      <c r="B104" s="2" t="s">
        <v>61</v>
      </c>
      <c r="C104" s="6" t="s">
        <v>62</v>
      </c>
      <c r="D104" s="32" t="s">
        <v>63</v>
      </c>
      <c r="E104" s="4">
        <v>1</v>
      </c>
      <c r="F104" s="4">
        <v>24</v>
      </c>
      <c r="G104" s="4">
        <f t="shared" si="0"/>
        <v>25</v>
      </c>
      <c r="H104" s="36">
        <v>1390.4</v>
      </c>
      <c r="I104" s="37">
        <v>360</v>
      </c>
      <c r="J104" s="16">
        <v>380.04</v>
      </c>
      <c r="K104" s="15">
        <f t="shared" si="1"/>
        <v>2130.44</v>
      </c>
    </row>
    <row r="105" spans="1:11" ht="19.5" customHeight="1" x14ac:dyDescent="0.2">
      <c r="A105" s="1" t="s">
        <v>59</v>
      </c>
      <c r="B105" s="2" t="s">
        <v>40</v>
      </c>
      <c r="C105" s="5">
        <v>43399</v>
      </c>
      <c r="D105" s="32" t="s">
        <v>60</v>
      </c>
      <c r="E105" s="4">
        <v>1</v>
      </c>
      <c r="F105" s="4">
        <v>24</v>
      </c>
      <c r="G105" s="4">
        <f t="shared" si="0"/>
        <v>25</v>
      </c>
      <c r="H105" s="36">
        <v>328</v>
      </c>
      <c r="I105" s="37">
        <v>35</v>
      </c>
      <c r="J105" s="16">
        <v>67.680000000000007</v>
      </c>
      <c r="K105" s="15">
        <f t="shared" si="1"/>
        <v>430.68</v>
      </c>
    </row>
    <row r="106" spans="1:11" ht="19.5" customHeight="1" x14ac:dyDescent="0.2">
      <c r="A106" s="1" t="s">
        <v>65</v>
      </c>
      <c r="B106" s="2" t="s">
        <v>66</v>
      </c>
      <c r="C106" s="3">
        <v>43370</v>
      </c>
      <c r="D106" s="32" t="s">
        <v>96</v>
      </c>
      <c r="E106" s="4">
        <v>2</v>
      </c>
      <c r="F106" s="4">
        <v>10</v>
      </c>
      <c r="G106" s="4">
        <f t="shared" si="0"/>
        <v>12</v>
      </c>
      <c r="H106" s="36">
        <v>811.2</v>
      </c>
      <c r="I106" s="37">
        <v>60</v>
      </c>
      <c r="J106" s="7">
        <f>85.38+85.38</f>
        <v>170.76</v>
      </c>
      <c r="K106" s="15">
        <f t="shared" si="1"/>
        <v>1041.96</v>
      </c>
    </row>
    <row r="107" spans="1:11" ht="19.5" customHeight="1" x14ac:dyDescent="0.2">
      <c r="A107" s="1" t="s">
        <v>69</v>
      </c>
      <c r="B107" s="2" t="s">
        <v>70</v>
      </c>
      <c r="C107" s="3">
        <v>43438</v>
      </c>
      <c r="D107" s="32" t="s">
        <v>77</v>
      </c>
      <c r="E107" s="4">
        <v>2</v>
      </c>
      <c r="F107" s="4">
        <v>24</v>
      </c>
      <c r="G107" s="4">
        <f t="shared" si="0"/>
        <v>26</v>
      </c>
      <c r="H107" s="36">
        <v>568</v>
      </c>
      <c r="I107" s="37">
        <v>25</v>
      </c>
      <c r="J107" s="7">
        <v>67.680000000000007</v>
      </c>
      <c r="K107" s="15">
        <f t="shared" si="1"/>
        <v>660.68000000000006</v>
      </c>
    </row>
    <row r="108" spans="1:11" ht="19.5" customHeight="1" x14ac:dyDescent="0.2">
      <c r="A108" s="1" t="s">
        <v>71</v>
      </c>
      <c r="B108" s="2" t="s">
        <v>72</v>
      </c>
      <c r="C108" s="6" t="s">
        <v>75</v>
      </c>
      <c r="D108" s="32" t="s">
        <v>76</v>
      </c>
      <c r="E108" s="4"/>
      <c r="F108" s="4">
        <v>35</v>
      </c>
      <c r="G108" s="4">
        <f t="shared" si="0"/>
        <v>35</v>
      </c>
      <c r="H108" s="36">
        <v>2565.16</v>
      </c>
      <c r="I108" s="37">
        <v>660</v>
      </c>
      <c r="J108" s="7">
        <v>713.22</v>
      </c>
      <c r="K108" s="15">
        <f t="shared" si="1"/>
        <v>3938.38</v>
      </c>
    </row>
    <row r="109" spans="1:11" ht="19.5" customHeight="1" x14ac:dyDescent="0.2">
      <c r="A109" s="17" t="s">
        <v>116</v>
      </c>
      <c r="B109" s="18" t="s">
        <v>73</v>
      </c>
      <c r="C109" s="19">
        <v>43357</v>
      </c>
      <c r="D109" s="32" t="s">
        <v>74</v>
      </c>
      <c r="E109" s="20">
        <v>1</v>
      </c>
      <c r="F109" s="20">
        <v>31</v>
      </c>
      <c r="G109" s="4">
        <f t="shared" si="0"/>
        <v>32</v>
      </c>
      <c r="H109" s="36">
        <v>1218.56</v>
      </c>
      <c r="I109" s="37">
        <v>35</v>
      </c>
      <c r="J109" s="7">
        <v>67.680000000000007</v>
      </c>
      <c r="K109" s="15">
        <f t="shared" si="1"/>
        <v>1321.24</v>
      </c>
    </row>
    <row r="110" spans="1:11" ht="19.5" customHeight="1" x14ac:dyDescent="0.2">
      <c r="A110" s="17" t="s">
        <v>56</v>
      </c>
      <c r="B110" s="18" t="s">
        <v>18</v>
      </c>
      <c r="C110" s="19">
        <v>43360</v>
      </c>
      <c r="D110" s="32" t="s">
        <v>81</v>
      </c>
      <c r="E110" s="20">
        <v>1</v>
      </c>
      <c r="F110" s="20">
        <v>20</v>
      </c>
      <c r="G110" s="4">
        <v>21</v>
      </c>
      <c r="H110" s="36">
        <v>65.599999999999994</v>
      </c>
      <c r="I110" s="37">
        <v>0</v>
      </c>
      <c r="J110" s="7">
        <v>0</v>
      </c>
      <c r="K110" s="15">
        <f t="shared" si="1"/>
        <v>65.599999999999994</v>
      </c>
    </row>
    <row r="111" spans="1:11" ht="19.5" customHeight="1" x14ac:dyDescent="0.2">
      <c r="A111" s="17" t="s">
        <v>56</v>
      </c>
      <c r="B111" s="18" t="s">
        <v>18</v>
      </c>
      <c r="C111" s="19">
        <v>43367</v>
      </c>
      <c r="D111" s="32" t="s">
        <v>82</v>
      </c>
      <c r="E111" s="20">
        <v>1</v>
      </c>
      <c r="F111" s="20">
        <v>20</v>
      </c>
      <c r="G111" s="4">
        <v>21</v>
      </c>
      <c r="H111" s="36">
        <v>64</v>
      </c>
      <c r="I111" s="37">
        <v>0</v>
      </c>
      <c r="J111" s="7">
        <v>0</v>
      </c>
      <c r="K111" s="15">
        <f t="shared" si="1"/>
        <v>64</v>
      </c>
    </row>
    <row r="112" spans="1:11" ht="19.5" customHeight="1" x14ac:dyDescent="0.2">
      <c r="A112" s="1" t="s">
        <v>84</v>
      </c>
      <c r="B112" s="2" t="s">
        <v>57</v>
      </c>
      <c r="C112" s="3">
        <v>43405</v>
      </c>
      <c r="D112" s="32" t="s">
        <v>85</v>
      </c>
      <c r="E112" s="4">
        <v>1</v>
      </c>
      <c r="F112" s="4">
        <v>35</v>
      </c>
      <c r="G112" s="4">
        <f>E112+F112</f>
        <v>36</v>
      </c>
      <c r="H112" s="36">
        <f>800+648</f>
        <v>1448</v>
      </c>
      <c r="I112" s="37">
        <f>50+50</f>
        <v>100</v>
      </c>
      <c r="J112" s="16">
        <v>67.680000000000007</v>
      </c>
      <c r="K112" s="15">
        <f t="shared" si="1"/>
        <v>1615.68</v>
      </c>
    </row>
    <row r="113" spans="1:15" ht="19.5" customHeight="1" x14ac:dyDescent="0.2">
      <c r="A113" s="17" t="s">
        <v>116</v>
      </c>
      <c r="B113" s="2" t="s">
        <v>87</v>
      </c>
      <c r="C113" s="3">
        <v>43374</v>
      </c>
      <c r="D113" s="32" t="s">
        <v>88</v>
      </c>
      <c r="E113" s="4">
        <v>1</v>
      </c>
      <c r="F113" s="4">
        <v>39</v>
      </c>
      <c r="G113" s="4">
        <v>40</v>
      </c>
      <c r="H113" s="36">
        <v>53.76</v>
      </c>
      <c r="I113" s="37">
        <v>25</v>
      </c>
      <c r="J113" s="7">
        <v>67.680000000000007</v>
      </c>
      <c r="K113" s="15">
        <f t="shared" si="1"/>
        <v>146.44</v>
      </c>
    </row>
    <row r="114" spans="1:15" ht="19.5" customHeight="1" x14ac:dyDescent="0.2">
      <c r="A114" s="17" t="s">
        <v>116</v>
      </c>
      <c r="B114" s="2" t="s">
        <v>100</v>
      </c>
      <c r="C114" s="6" t="s">
        <v>99</v>
      </c>
      <c r="D114" s="32" t="s">
        <v>89</v>
      </c>
      <c r="E114" s="4">
        <v>1</v>
      </c>
      <c r="F114" s="4">
        <v>29</v>
      </c>
      <c r="G114" s="4">
        <v>30</v>
      </c>
      <c r="H114" s="36">
        <v>620.79999999999995</v>
      </c>
      <c r="I114" s="37">
        <v>35</v>
      </c>
      <c r="J114" s="16">
        <v>67.680000000000007</v>
      </c>
      <c r="K114" s="15">
        <f t="shared" si="1"/>
        <v>723.48</v>
      </c>
    </row>
    <row r="115" spans="1:15" ht="19.5" customHeight="1" x14ac:dyDescent="0.2">
      <c r="A115" s="17" t="s">
        <v>116</v>
      </c>
      <c r="B115" s="2" t="s">
        <v>106</v>
      </c>
      <c r="C115" s="5">
        <v>43430</v>
      </c>
      <c r="D115" s="32" t="s">
        <v>107</v>
      </c>
      <c r="E115" s="4">
        <v>1</v>
      </c>
      <c r="F115" s="4">
        <v>39</v>
      </c>
      <c r="G115" s="4">
        <v>40</v>
      </c>
      <c r="H115" s="36">
        <f>628.8+651.2</f>
        <v>1280</v>
      </c>
      <c r="I115" s="37">
        <f>35+35</f>
        <v>70</v>
      </c>
      <c r="J115" s="16">
        <v>67.680000000000007</v>
      </c>
      <c r="K115" s="15">
        <f t="shared" si="1"/>
        <v>1417.68</v>
      </c>
    </row>
    <row r="116" spans="1:15" ht="19.5" customHeight="1" x14ac:dyDescent="0.2">
      <c r="A116" s="17" t="s">
        <v>90</v>
      </c>
      <c r="B116" s="18" t="s">
        <v>18</v>
      </c>
      <c r="C116" s="19">
        <v>43432</v>
      </c>
      <c r="D116" s="32" t="s">
        <v>109</v>
      </c>
      <c r="E116" s="20">
        <v>1</v>
      </c>
      <c r="F116" s="20">
        <v>11</v>
      </c>
      <c r="G116" s="4">
        <v>10</v>
      </c>
      <c r="H116" s="37">
        <v>156.80000000000001</v>
      </c>
      <c r="I116" s="37">
        <v>25</v>
      </c>
      <c r="J116" s="21">
        <v>0</v>
      </c>
      <c r="K116" s="15">
        <f t="shared" si="1"/>
        <v>181.8</v>
      </c>
    </row>
    <row r="117" spans="1:15" ht="19.5" customHeight="1" x14ac:dyDescent="0.2">
      <c r="A117" s="1" t="s">
        <v>90</v>
      </c>
      <c r="B117" s="2" t="s">
        <v>40</v>
      </c>
      <c r="C117" s="3">
        <v>43418</v>
      </c>
      <c r="D117" s="32" t="s">
        <v>91</v>
      </c>
      <c r="E117" s="4">
        <v>1</v>
      </c>
      <c r="F117" s="4">
        <v>15</v>
      </c>
      <c r="G117" s="4">
        <v>16</v>
      </c>
      <c r="H117" s="36">
        <v>137.6</v>
      </c>
      <c r="I117" s="37">
        <v>0</v>
      </c>
      <c r="J117" s="16">
        <v>67.680000000000007</v>
      </c>
      <c r="K117" s="15">
        <f t="shared" si="1"/>
        <v>205.28</v>
      </c>
    </row>
    <row r="118" spans="1:15" ht="19.5" customHeight="1" x14ac:dyDescent="0.2">
      <c r="A118" s="1" t="s">
        <v>90</v>
      </c>
      <c r="B118" s="2" t="s">
        <v>42</v>
      </c>
      <c r="C118" s="3">
        <v>43424</v>
      </c>
      <c r="D118" s="32" t="s">
        <v>92</v>
      </c>
      <c r="E118" s="4">
        <v>1</v>
      </c>
      <c r="F118" s="4">
        <v>15</v>
      </c>
      <c r="G118" s="4">
        <v>16</v>
      </c>
      <c r="H118" s="36">
        <v>182.4</v>
      </c>
      <c r="I118" s="37">
        <v>25</v>
      </c>
      <c r="J118" s="7">
        <v>67.680000000000007</v>
      </c>
      <c r="K118" s="15">
        <f t="shared" si="1"/>
        <v>275.08000000000004</v>
      </c>
    </row>
    <row r="119" spans="1:15" ht="19.5" customHeight="1" x14ac:dyDescent="0.2">
      <c r="A119" s="17" t="s">
        <v>78</v>
      </c>
      <c r="B119" s="2" t="s">
        <v>18</v>
      </c>
      <c r="C119" s="3">
        <v>43403</v>
      </c>
      <c r="D119" s="32" t="s">
        <v>98</v>
      </c>
      <c r="E119" s="4">
        <v>1</v>
      </c>
      <c r="F119" s="4">
        <v>32</v>
      </c>
      <c r="G119" s="4">
        <f>E119+F119</f>
        <v>33</v>
      </c>
      <c r="H119" s="36">
        <f>331.2+318.4</f>
        <v>649.59999999999991</v>
      </c>
      <c r="I119" s="37">
        <f>25+25</f>
        <v>50</v>
      </c>
      <c r="J119" s="16">
        <v>67.680000000000007</v>
      </c>
      <c r="K119" s="15">
        <f t="shared" si="1"/>
        <v>767.28</v>
      </c>
    </row>
    <row r="120" spans="1:15" ht="19.5" customHeight="1" x14ac:dyDescent="0.2">
      <c r="A120" s="17" t="s">
        <v>78</v>
      </c>
      <c r="B120" s="2" t="s">
        <v>79</v>
      </c>
      <c r="C120" s="6" t="s">
        <v>80</v>
      </c>
      <c r="D120" s="32" t="s">
        <v>97</v>
      </c>
      <c r="E120" s="4">
        <v>1</v>
      </c>
      <c r="F120" s="4">
        <v>32</v>
      </c>
      <c r="G120" s="4">
        <f>E120+F120</f>
        <v>33</v>
      </c>
      <c r="H120" s="36">
        <f>998.4+1001.6</f>
        <v>2000</v>
      </c>
      <c r="I120" s="37">
        <f>210+210</f>
        <v>420</v>
      </c>
      <c r="J120" s="7">
        <v>265.5</v>
      </c>
      <c r="K120" s="15">
        <f t="shared" si="1"/>
        <v>2685.5</v>
      </c>
    </row>
    <row r="121" spans="1:15" ht="19.5" customHeight="1" x14ac:dyDescent="0.2">
      <c r="A121" s="84" t="s">
        <v>8</v>
      </c>
      <c r="B121" s="85"/>
      <c r="C121" s="85"/>
      <c r="D121" s="85"/>
      <c r="E121" s="85"/>
      <c r="F121" s="85"/>
      <c r="G121" s="85"/>
      <c r="H121" s="70">
        <f>SUM(H78:H120)</f>
        <v>27473.639999999996</v>
      </c>
      <c r="I121" s="27">
        <f>SUM(I78:I120)</f>
        <v>3570</v>
      </c>
      <c r="J121" s="28">
        <f>SUM(J78:J120)</f>
        <v>4137.7799999999988</v>
      </c>
      <c r="K121" s="28">
        <f>SUM(K78:K120)</f>
        <v>35181.42</v>
      </c>
    </row>
    <row r="122" spans="1:15" ht="19.5" customHeight="1" x14ac:dyDescent="0.2">
      <c r="A122" s="38"/>
      <c r="B122" s="38"/>
      <c r="C122" s="38"/>
      <c r="D122" s="38"/>
      <c r="E122" s="38"/>
      <c r="F122" s="109" t="s">
        <v>121</v>
      </c>
      <c r="G122" s="109"/>
      <c r="H122" s="109"/>
      <c r="I122" s="39">
        <f>H121+I121</f>
        <v>31043.639999999996</v>
      </c>
      <c r="J122" s="71"/>
    </row>
    <row r="123" spans="1:15" ht="19.5" customHeight="1" x14ac:dyDescent="0.2">
      <c r="A123" s="84" t="s">
        <v>120</v>
      </c>
      <c r="B123" s="85"/>
      <c r="C123" s="86"/>
      <c r="D123" s="23"/>
      <c r="E123" s="23"/>
      <c r="F123" s="23"/>
      <c r="G123" s="23"/>
      <c r="H123" s="24"/>
      <c r="I123" s="24"/>
      <c r="J123" s="76" t="s">
        <v>199</v>
      </c>
      <c r="K123" s="24"/>
    </row>
    <row r="124" spans="1:15" ht="19.5" customHeight="1" x14ac:dyDescent="0.2">
      <c r="A124" s="17" t="s">
        <v>84</v>
      </c>
      <c r="B124" s="4" t="s">
        <v>108</v>
      </c>
      <c r="C124" s="30">
        <v>43391</v>
      </c>
      <c r="H124" s="8"/>
    </row>
    <row r="125" spans="1:15" ht="19.5" customHeight="1" x14ac:dyDescent="0.2">
      <c r="A125" s="17" t="s">
        <v>41</v>
      </c>
      <c r="B125" s="4" t="s">
        <v>111</v>
      </c>
      <c r="C125" s="30">
        <v>43435</v>
      </c>
      <c r="E125" s="29"/>
      <c r="H125" s="8"/>
    </row>
    <row r="126" spans="1:15" ht="19.5" customHeight="1" x14ac:dyDescent="0.2">
      <c r="A126" s="1" t="s">
        <v>29</v>
      </c>
      <c r="B126" s="4" t="s">
        <v>86</v>
      </c>
      <c r="C126" s="30">
        <v>43404</v>
      </c>
      <c r="H126" s="97" t="s">
        <v>6</v>
      </c>
      <c r="I126" s="99" t="s">
        <v>7</v>
      </c>
      <c r="J126" s="100"/>
      <c r="K126" s="114" t="s">
        <v>9</v>
      </c>
    </row>
    <row r="127" spans="1:15" ht="19.5" customHeight="1" x14ac:dyDescent="0.2">
      <c r="A127" s="1" t="s">
        <v>59</v>
      </c>
      <c r="B127" s="4" t="s">
        <v>64</v>
      </c>
      <c r="C127" s="30" t="s">
        <v>119</v>
      </c>
      <c r="H127" s="98"/>
      <c r="I127" s="52" t="s">
        <v>49</v>
      </c>
      <c r="J127" s="52" t="s">
        <v>50</v>
      </c>
      <c r="K127" s="115"/>
    </row>
    <row r="128" spans="1:15" ht="19.5" customHeight="1" x14ac:dyDescent="0.2">
      <c r="A128" s="1" t="s">
        <v>83</v>
      </c>
      <c r="B128" s="4" t="s">
        <v>117</v>
      </c>
      <c r="C128" s="30">
        <v>43405</v>
      </c>
      <c r="F128" s="118" t="s">
        <v>197</v>
      </c>
      <c r="G128" s="118"/>
      <c r="H128" s="7">
        <f>H52</f>
        <v>18222.400000000001</v>
      </c>
      <c r="I128" s="7">
        <f>I52</f>
        <v>2915</v>
      </c>
      <c r="J128" s="7">
        <f>J52</f>
        <v>3456.8399999999997</v>
      </c>
      <c r="K128" s="7">
        <f>H128+I128+J128</f>
        <v>24594.240000000002</v>
      </c>
      <c r="N128" s="71"/>
      <c r="O128" s="71"/>
    </row>
    <row r="129" spans="1:14" ht="19.5" customHeight="1" x14ac:dyDescent="0.2">
      <c r="A129" s="11"/>
      <c r="B129" s="11"/>
      <c r="C129" s="11"/>
      <c r="D129" s="23"/>
      <c r="E129" s="23"/>
      <c r="F129" s="118" t="s">
        <v>198</v>
      </c>
      <c r="G129" s="118"/>
      <c r="H129" s="7">
        <f>H121</f>
        <v>27473.639999999996</v>
      </c>
      <c r="I129" s="7">
        <f>I121</f>
        <v>3570</v>
      </c>
      <c r="J129" s="7">
        <f>J121</f>
        <v>4137.7799999999988</v>
      </c>
      <c r="K129" s="7">
        <f>H129+I129+J129</f>
        <v>35181.42</v>
      </c>
      <c r="N129" s="71"/>
    </row>
    <row r="130" spans="1:14" ht="19.5" customHeight="1" x14ac:dyDescent="0.2">
      <c r="A130" s="84" t="s">
        <v>101</v>
      </c>
      <c r="B130" s="85"/>
      <c r="C130" s="86"/>
      <c r="F130" s="118" t="s">
        <v>8</v>
      </c>
      <c r="G130" s="118"/>
      <c r="H130" s="73">
        <f>SUM(H128:H129)</f>
        <v>45696.039999999994</v>
      </c>
      <c r="I130" s="73">
        <f>SUM(I128:I129)</f>
        <v>6485</v>
      </c>
      <c r="J130" s="73">
        <f>SUM(J128:J129)</f>
        <v>7594.619999999999</v>
      </c>
      <c r="K130" s="73">
        <f>SUM(K128:K129)</f>
        <v>59775.66</v>
      </c>
    </row>
    <row r="131" spans="1:14" ht="19.5" customHeight="1" x14ac:dyDescent="0.2">
      <c r="A131" s="22" t="s">
        <v>102</v>
      </c>
      <c r="B131" s="20" t="s">
        <v>103</v>
      </c>
      <c r="C131" s="26">
        <v>380.04</v>
      </c>
      <c r="F131" s="109" t="s">
        <v>121</v>
      </c>
      <c r="G131" s="109"/>
      <c r="H131" s="109"/>
      <c r="I131" s="39">
        <f>H130+I130</f>
        <v>52181.039999999994</v>
      </c>
      <c r="J131" s="75"/>
      <c r="K131" s="74"/>
    </row>
    <row r="132" spans="1:14" ht="19.5" customHeight="1" x14ac:dyDescent="0.2">
      <c r="A132" s="2" t="s">
        <v>39</v>
      </c>
      <c r="B132" s="20" t="s">
        <v>118</v>
      </c>
      <c r="C132" s="31">
        <v>67.680000000000007</v>
      </c>
    </row>
    <row r="133" spans="1:14" ht="19.5" customHeight="1" x14ac:dyDescent="0.2">
      <c r="B133" s="35" t="s">
        <v>8</v>
      </c>
      <c r="C133" s="34">
        <f>SUM(C131:C132)</f>
        <v>447.72</v>
      </c>
    </row>
    <row r="137" spans="1:14" ht="19.5" customHeight="1" x14ac:dyDescent="0.2">
      <c r="N137" s="71"/>
    </row>
  </sheetData>
  <sheetProtection algorithmName="SHA-512" hashValue="QAnAwtBGTOkhKEA/A0L8ms6d69M0l0/RJoPBaKaS2ObFtTL1jBVNOU689kf0Opz8qyiLz5FvD8MFGBPDbccLtw==" saltValue="FfByqxkde7IPcWlzMP8rdg==" spinCount="100000" sheet="1" objects="1" scenarios="1"/>
  <sortState ref="A11:K50">
    <sortCondition ref="C11:C50"/>
  </sortState>
  <mergeCells count="37">
    <mergeCell ref="F130:G130"/>
    <mergeCell ref="F131:H131"/>
    <mergeCell ref="H126:H127"/>
    <mergeCell ref="I126:J126"/>
    <mergeCell ref="K126:K127"/>
    <mergeCell ref="F128:G128"/>
    <mergeCell ref="F129:G129"/>
    <mergeCell ref="A75:K75"/>
    <mergeCell ref="A4:K4"/>
    <mergeCell ref="F122:H122"/>
    <mergeCell ref="A52:G52"/>
    <mergeCell ref="A121:G121"/>
    <mergeCell ref="A71:D71"/>
    <mergeCell ref="A54:D54"/>
    <mergeCell ref="F53:H53"/>
    <mergeCell ref="A9:G9"/>
    <mergeCell ref="B5:B6"/>
    <mergeCell ref="A5:A6"/>
    <mergeCell ref="K5:K6"/>
    <mergeCell ref="C5:C6"/>
    <mergeCell ref="A10:K10"/>
    <mergeCell ref="A130:C130"/>
    <mergeCell ref="A1:K1"/>
    <mergeCell ref="A2:K2"/>
    <mergeCell ref="E76:G76"/>
    <mergeCell ref="A76:A77"/>
    <mergeCell ref="B76:B77"/>
    <mergeCell ref="C76:C77"/>
    <mergeCell ref="D76:D77"/>
    <mergeCell ref="I76:J76"/>
    <mergeCell ref="D5:D6"/>
    <mergeCell ref="H5:H6"/>
    <mergeCell ref="I5:J5"/>
    <mergeCell ref="H76:H77"/>
    <mergeCell ref="K76:K77"/>
    <mergeCell ref="A123:C123"/>
    <mergeCell ref="E5:G5"/>
  </mergeCells>
  <pageMargins left="0.511811024" right="0.511811024" top="0.78740157499999996" bottom="0.78740157499999996" header="0.31496062000000002" footer="0.31496062000000002"/>
  <pageSetup paperSize="9" scale="4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Graduação 2018</vt:lpstr>
      <vt:lpstr>'Graduação 2018'!Area_de_impressao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ICT</cp:lastModifiedBy>
  <cp:lastPrinted>2019-02-15T10:09:08Z</cp:lastPrinted>
  <dcterms:created xsi:type="dcterms:W3CDTF">2017-08-10T16:10:49Z</dcterms:created>
  <dcterms:modified xsi:type="dcterms:W3CDTF">2019-04-23T11:31:43Z</dcterms:modified>
</cp:coreProperties>
</file>