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ntrole Orçamentário\Compras\2017-2018\Mobiliário\"/>
    </mc:Choice>
  </mc:AlternateContent>
  <bookViews>
    <workbookView xWindow="0" yWindow="0" windowWidth="28800" windowHeight="11850"/>
  </bookViews>
  <sheets>
    <sheet name="Mobiliário 2017-2018" sheetId="3" r:id="rId1"/>
  </sheets>
  <calcPr calcId="162913"/>
</workbook>
</file>

<file path=xl/calcChain.xml><?xml version="1.0" encoding="utf-8"?>
<calcChain xmlns="http://schemas.openxmlformats.org/spreadsheetml/2006/main">
  <c r="K20" i="3" l="1"/>
  <c r="M30" i="3"/>
  <c r="M27" i="3"/>
  <c r="M26" i="3"/>
  <c r="M25" i="3"/>
  <c r="S53" i="3" l="1"/>
  <c r="R53" i="3"/>
  <c r="R52" i="3"/>
  <c r="S52" i="3"/>
  <c r="J10" i="3"/>
  <c r="K10" i="3"/>
  <c r="Q10" i="3"/>
  <c r="R10" i="3"/>
  <c r="S10" i="3"/>
  <c r="R41" i="3" l="1"/>
  <c r="S41" i="3"/>
  <c r="U28" i="3" l="1"/>
  <c r="T28" i="3"/>
  <c r="S28" i="3"/>
  <c r="R28" i="3"/>
  <c r="S19" i="3"/>
  <c r="R19" i="3"/>
  <c r="Q19" i="3"/>
  <c r="M19" i="3"/>
  <c r="K19" i="3"/>
  <c r="J19" i="3"/>
  <c r="S18" i="3"/>
  <c r="R18" i="3"/>
  <c r="Q18" i="3"/>
  <c r="M18" i="3"/>
  <c r="K18" i="3"/>
  <c r="S40" i="3" s="1"/>
  <c r="J18" i="3"/>
  <c r="R40" i="3" s="1"/>
  <c r="S17" i="3"/>
  <c r="R17" i="3"/>
  <c r="Q17" i="3"/>
  <c r="M17" i="3"/>
  <c r="K17" i="3"/>
  <c r="S39" i="3" s="1"/>
  <c r="J17" i="3"/>
  <c r="R39" i="3" s="1"/>
  <c r="S16" i="3"/>
  <c r="R16" i="3"/>
  <c r="Q16" i="3"/>
  <c r="M16" i="3"/>
  <c r="K16" i="3"/>
  <c r="J16" i="3"/>
  <c r="S15" i="3"/>
  <c r="R15" i="3"/>
  <c r="Q15" i="3"/>
  <c r="M15" i="3"/>
  <c r="K15" i="3"/>
  <c r="S51" i="3" s="1"/>
  <c r="J15" i="3"/>
  <c r="R51" i="3" s="1"/>
  <c r="S14" i="3"/>
  <c r="R14" i="3"/>
  <c r="Q14" i="3"/>
  <c r="M14" i="3"/>
  <c r="K14" i="3"/>
  <c r="J14" i="3"/>
  <c r="S13" i="3"/>
  <c r="R13" i="3"/>
  <c r="Q13" i="3"/>
  <c r="M13" i="3"/>
  <c r="K13" i="3"/>
  <c r="S50" i="3" s="1"/>
  <c r="J13" i="3"/>
  <c r="R50" i="3" s="1"/>
  <c r="S12" i="3"/>
  <c r="R12" i="3"/>
  <c r="Q12" i="3"/>
  <c r="M12" i="3"/>
  <c r="K12" i="3"/>
  <c r="J12" i="3"/>
  <c r="S11" i="3"/>
  <c r="R11" i="3"/>
  <c r="Q11" i="3"/>
  <c r="M11" i="3"/>
  <c r="K11" i="3"/>
  <c r="J11" i="3"/>
  <c r="S9" i="3"/>
  <c r="R9" i="3"/>
  <c r="Q9" i="3"/>
  <c r="M9" i="3"/>
  <c r="K9" i="3"/>
  <c r="S49" i="3" s="1"/>
  <c r="J9" i="3"/>
  <c r="R49" i="3" s="1"/>
  <c r="S8" i="3"/>
  <c r="R8" i="3"/>
  <c r="Q8" i="3"/>
  <c r="M8" i="3"/>
  <c r="K8" i="3"/>
  <c r="S48" i="3" s="1"/>
  <c r="J8" i="3"/>
  <c r="R48" i="3" s="1"/>
  <c r="S7" i="3"/>
  <c r="R7" i="3"/>
  <c r="Q7" i="3"/>
  <c r="M7" i="3"/>
  <c r="K7" i="3"/>
  <c r="S47" i="3" s="1"/>
  <c r="J7" i="3"/>
  <c r="R47" i="3" s="1"/>
  <c r="S6" i="3"/>
  <c r="R6" i="3"/>
  <c r="Q6" i="3"/>
  <c r="M6" i="3"/>
  <c r="K6" i="3"/>
  <c r="J6" i="3"/>
  <c r="M20" i="3" l="1"/>
  <c r="Q20" i="3"/>
  <c r="R46" i="3"/>
  <c r="J20" i="3"/>
  <c r="S46" i="3"/>
  <c r="R42" i="3"/>
  <c r="S42" i="3"/>
  <c r="R20" i="3"/>
  <c r="K28" i="3" s="1"/>
  <c r="R27" i="3"/>
  <c r="T29" i="3"/>
  <c r="R34" i="3"/>
  <c r="U27" i="3"/>
  <c r="S29" i="3"/>
  <c r="R33" i="3"/>
  <c r="S33" i="3"/>
  <c r="S20" i="3"/>
  <c r="K29" i="3" s="1"/>
  <c r="S27" i="3"/>
  <c r="S34" i="3"/>
  <c r="S26" i="3"/>
  <c r="R26" i="3"/>
  <c r="T27" i="3"/>
  <c r="R29" i="3"/>
  <c r="T26" i="3"/>
  <c r="U26" i="3"/>
  <c r="U29" i="3"/>
  <c r="R30" i="3" l="1"/>
  <c r="S30" i="3"/>
  <c r="R35" i="3"/>
  <c r="K25" i="3"/>
  <c r="S35" i="3"/>
  <c r="T30" i="3"/>
  <c r="K27" i="3"/>
  <c r="U30" i="3"/>
  <c r="K26" i="3" l="1"/>
  <c r="K30" i="3" s="1"/>
</calcChain>
</file>

<file path=xl/comments1.xml><?xml version="1.0" encoding="utf-8"?>
<comments xmlns="http://schemas.openxmlformats.org/spreadsheetml/2006/main">
  <authors>
    <author>ICT</author>
  </authors>
  <commentList>
    <comment ref="E10" authorId="0" shapeId="0">
      <text>
        <r>
          <rPr>
            <b/>
            <sz val="9"/>
            <color indexed="81"/>
            <rFont val="Segoe UI"/>
            <family val="2"/>
          </rPr>
          <t>ICT:</t>
        </r>
        <r>
          <rPr>
            <sz val="9"/>
            <color indexed="81"/>
            <rFont val="Segoe UI"/>
            <family val="2"/>
          </rPr>
          <t xml:space="preserve">
Pedido Adriano
Prod. Control.
</t>
        </r>
      </text>
    </comment>
    <comment ref="D15" authorId="0" shapeId="0">
      <text>
        <r>
          <rPr>
            <b/>
            <sz val="9"/>
            <color indexed="81"/>
            <rFont val="Segoe UI"/>
            <family val="2"/>
          </rPr>
          <t>ICT:</t>
        </r>
        <r>
          <rPr>
            <sz val="9"/>
            <color indexed="81"/>
            <rFont val="Segoe UI"/>
            <family val="2"/>
          </rPr>
          <t xml:space="preserve">
50096</t>
        </r>
      </text>
    </comment>
  </commentList>
</comments>
</file>

<file path=xl/sharedStrings.xml><?xml version="1.0" encoding="utf-8"?>
<sst xmlns="http://schemas.openxmlformats.org/spreadsheetml/2006/main" count="145" uniqueCount="78">
  <si>
    <t>SIGE</t>
  </si>
  <si>
    <t>DESCRIÇÃO</t>
  </si>
  <si>
    <t>UN</t>
  </si>
  <si>
    <t>QTD.</t>
  </si>
  <si>
    <t>Secretaria</t>
  </si>
  <si>
    <t>Equipe 1</t>
  </si>
  <si>
    <t>Equipe 3</t>
  </si>
  <si>
    <t>R$ Unit.</t>
  </si>
  <si>
    <t>R$ total</t>
  </si>
  <si>
    <t>Total</t>
  </si>
  <si>
    <t>Refrigerador / Geladeira (342L): refrigerador branco de uma (01) Porta, com sistema Frost Free. Tipo de degelo do refrigerador: automático.Tipo de degelo congelador: automático. Possuir Prateleiras/cestos. Prateleira de grade reguláveis e removíveis para facilitar a limpeza. Controle de temperatura: localizado no painel frontal. Acompanhar: forma de gelo e pés estabilizadores. Alimentação: 110 Volts. Lâmpada: até 15 Watts. Capacidade de armazenagem refrigerador: 295 litros. Capacidade de armazenagem congelador: 47 litros. Capacidade armazenagem total: refrigerador e congeladorcom no mínimo 342 litros.</t>
  </si>
  <si>
    <t>Secador de cabelo 1200 W, duas velocidades, bivolt.</t>
  </si>
  <si>
    <t>LEGENDA</t>
  </si>
  <si>
    <t>Itens Frustrados - cancelados na aceitação ou sem proposta válida</t>
  </si>
  <si>
    <t>Registro de preço - Não empenhado, quantidade suficiente em estoque</t>
  </si>
  <si>
    <t>Itens empenhados - aguardando entrega</t>
  </si>
  <si>
    <t xml:space="preserve">Itens sem valor de referência </t>
  </si>
  <si>
    <t>Solicitantes</t>
  </si>
  <si>
    <t>Prioridade I</t>
  </si>
  <si>
    <t>Prioridade II</t>
  </si>
  <si>
    <t>Prioridade III</t>
  </si>
  <si>
    <t>I</t>
  </si>
  <si>
    <t>II</t>
  </si>
  <si>
    <t>III</t>
  </si>
  <si>
    <t>$ Priorid. I</t>
  </si>
  <si>
    <t>$ Priorid. II</t>
  </si>
  <si>
    <t>$ Priorid. III</t>
  </si>
  <si>
    <t>Itens aceitos e apontados como sendo pesquisa - não serão empenhados</t>
  </si>
  <si>
    <t>Instituto de Ciência e Tecnologia - ICT</t>
  </si>
  <si>
    <t>Armário de aço alto com 02 portas. Com altura, profundidade e largura nas medidas 1,98 x 0,45 x 1,20. Com 04 prateleiras removíveis com chapa 22. Porta com maçaneta. Cor cinza.</t>
  </si>
  <si>
    <t>Cadeira com base giratória em aço com capa protetora em polipropileno, 5 patas com rodízios, assento com dimensões aproximadas de 44 cm x 39 cm, encosto em espuma injetada com dimensões aproximadas de 37 cm x 30 cm revestidos em courvin preto , regulagem de altura através de pistão a gás, braços em polipropileno com regulagem de altura, devendo atender a IN 17, incluindo manual de montagem e garantia de 12 meses.</t>
  </si>
  <si>
    <t>Mini Retífica elétrica 127 V, com maleta, velocidade variável 5000 a 35000, corpo emborrachado. Interruptor liga desliga com 10 níveis de velocidade, motor universal com rolamento de esferas, escovas de carvão substituíveis. Acessórios: 2 Escarradores; 4 Discos de corte; 3 Discos de corte com fibra de vidro; 1 Broca multiuso; 1 Rebolo; 2 Pontas paralelas: 1 Ponta cônica; 1 Escova de cerdas; 1 Escova de aço de carbono; 9 Tubos de lixa; 6 Discos de lixa; 1 Broca 3,2mm; 1 Haste adaptadora e 1 pinça de 3/32; + Estojo de Armazenamento +Eixo flexível+Empunhadura Auxiliar +Guia de Corte Multiuso+Miniestojo de Acessórios+Chave.</t>
  </si>
  <si>
    <t>Refrigerador / Geladeira, duplex 462 litros, degelo automático iluminação interna . Eficiência energética Classe A. Alimentação 110 ou 220V. Capacidade total refrigerador: 347 litros. Capacidade total freezer 115 litros. Capacidade total refrigerador + freezer: 462 litros. Dimensões aprox. do produto (L x A x P): 70,2 x 186,5 x 73,3 cm. Garantia: 01 ano.</t>
  </si>
  <si>
    <t>Quadro de avisos de vidro temperado branco e magnético. Dimensões de 2 metros x 1 metros x 6 mílimetros de espessura. Acompanha kit de prolongadores e buchas especiais para fixação. Frete incluso e em embalagem protetora de MDF</t>
  </si>
  <si>
    <t>Inversão</t>
  </si>
  <si>
    <t>Inv.</t>
  </si>
  <si>
    <t>Prioridade</t>
  </si>
  <si>
    <t>Forno microondas com prato giratório e sistema de segurança, capacidade aproximada de 28 litros, cor branca, 110 volts.</t>
  </si>
  <si>
    <t>un</t>
  </si>
  <si>
    <t>Conjunto de mesa metálica apoio para refeitório com 06 cadeiras, cor cinza cristal com assentos azul royal.</t>
  </si>
  <si>
    <t>cj</t>
  </si>
  <si>
    <t>PREGÃO</t>
  </si>
  <si>
    <t>item</t>
  </si>
  <si>
    <t>Empenho</t>
  </si>
  <si>
    <t>Emp.</t>
  </si>
  <si>
    <t>Empenhado</t>
  </si>
  <si>
    <t>R$ Total</t>
  </si>
  <si>
    <t>Solicitante</t>
  </si>
  <si>
    <t>Resumo Aquisição de Equipamentos - 2018</t>
  </si>
  <si>
    <t>Solicitado</t>
  </si>
  <si>
    <t>Resumo por equipes - exercício 2018</t>
  </si>
  <si>
    <t>Pedido inicial</t>
  </si>
  <si>
    <t>Total inversão</t>
  </si>
  <si>
    <t>Prioridade  I</t>
  </si>
  <si>
    <t>Equipe 2</t>
  </si>
  <si>
    <t>Empresa impedida de contrartar com o poder público ou pregão vencido</t>
  </si>
  <si>
    <t>Total empenhado</t>
  </si>
  <si>
    <t>Itens entregues - compra finalizada</t>
  </si>
  <si>
    <t>Pregão</t>
  </si>
  <si>
    <t>processo: 23087.006982/2017-92</t>
  </si>
  <si>
    <t>63/2017</t>
  </si>
  <si>
    <t>119 - Pedido Geral - Aquisição de mobiliário, eletrodomésticos e eletroeletrônicos   - 2017/2018</t>
  </si>
  <si>
    <t>Pregões 063/2017 e 28/2018 - aguardando empenhos</t>
  </si>
  <si>
    <t>Empenhos  - exercício 2018</t>
  </si>
  <si>
    <t>28/2018</t>
  </si>
  <si>
    <t>Liquidificador com 5 velocidades, função pulsar e potência de 500 a 700 W. Copo graduado com capacidade de no mínimo 2 litros. Com filtro. Tensão/Voltagem: 110V. Cor branca. Acompanha manual de instruções. Garantia mínima de 12 meses.</t>
  </si>
  <si>
    <t>2018NE801342</t>
  </si>
  <si>
    <t>2018NE801343</t>
  </si>
  <si>
    <t>2018NE801344</t>
  </si>
  <si>
    <t>2018NE801346</t>
  </si>
  <si>
    <t>2018NE801345</t>
  </si>
  <si>
    <t>2018NE801347</t>
  </si>
  <si>
    <t>2018NE801348</t>
  </si>
  <si>
    <t>2018NE801700</t>
  </si>
  <si>
    <t>Pedido 16-17 Empenhados em 2018</t>
  </si>
  <si>
    <t>2018NE801951</t>
  </si>
  <si>
    <t>Carro plataforma de alumínio multiuso, para carga, com alça dobrável e travas, 2 rodas fixas e 2 rodas giratórias sem freio, capacidade de carga 300Kg...</t>
  </si>
  <si>
    <t>Prod.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</si>
</sst>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omic Sans MS"/>
      <family val="4"/>
    </font>
    <font>
      <sz val="11"/>
      <name val="Calibri"/>
      <family val="2"/>
      <scheme val="minor"/>
    </font>
    <font>
      <b/>
      <sz val="18"/>
      <color theme="1"/>
      <name val="Comic Sans MS"/>
      <family val="4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C7D6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44" fontId="0" fillId="0" borderId="0" xfId="1" applyFont="1" applyAlignment="1">
      <alignment horizontal="right" vertical="center"/>
    </xf>
    <xf numFmtId="44" fontId="0" fillId="0" borderId="0" xfId="1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justify" vertical="top" wrapText="1"/>
    </xf>
    <xf numFmtId="44" fontId="0" fillId="33" borderId="10" xfId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33" borderId="10" xfId="0" applyFill="1" applyBorder="1" applyAlignment="1">
      <alignment horizontal="center" vertical="center" wrapText="1"/>
    </xf>
    <xf numFmtId="44" fontId="0" fillId="33" borderId="10" xfId="0" applyNumberFormat="1" applyFill="1" applyBorder="1" applyAlignment="1">
      <alignment horizontal="center" vertical="center"/>
    </xf>
    <xf numFmtId="44" fontId="0" fillId="33" borderId="10" xfId="1" applyFont="1" applyFill="1" applyBorder="1" applyAlignment="1">
      <alignment horizontal="justify" vertical="center"/>
    </xf>
    <xf numFmtId="0" fontId="0" fillId="40" borderId="0" xfId="0" applyFill="1" applyAlignment="1">
      <alignment horizontal="center" vertical="center"/>
    </xf>
    <xf numFmtId="44" fontId="0" fillId="4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top"/>
    </xf>
    <xf numFmtId="44" fontId="0" fillId="0" borderId="0" xfId="1" applyFont="1" applyAlignment="1">
      <alignment horizontal="right" vertical="top"/>
    </xf>
    <xf numFmtId="44" fontId="0" fillId="0" borderId="0" xfId="1" applyFont="1" applyAlignment="1">
      <alignment horizontal="center" vertical="top"/>
    </xf>
    <xf numFmtId="0" fontId="0" fillId="0" borderId="0" xfId="0" applyAlignment="1">
      <alignment horizontal="justify" vertical="top"/>
    </xf>
    <xf numFmtId="0" fontId="13" fillId="41" borderId="11" xfId="0" applyFont="1" applyFill="1" applyBorder="1" applyAlignment="1">
      <alignment horizontal="center"/>
    </xf>
    <xf numFmtId="0" fontId="13" fillId="41" borderId="12" xfId="0" applyFont="1" applyFill="1" applyBorder="1" applyAlignment="1">
      <alignment horizontal="center"/>
    </xf>
    <xf numFmtId="0" fontId="13" fillId="41" borderId="13" xfId="0" applyFont="1" applyFill="1" applyBorder="1" applyAlignment="1">
      <alignment horizontal="center"/>
    </xf>
    <xf numFmtId="44" fontId="0" fillId="0" borderId="13" xfId="0" applyNumberFormat="1" applyFont="1" applyBorder="1" applyAlignment="1">
      <alignment vertical="top" wrapText="1"/>
    </xf>
    <xf numFmtId="44" fontId="16" fillId="0" borderId="10" xfId="1" applyFont="1" applyBorder="1" applyAlignment="1">
      <alignment horizontal="center" vertical="top"/>
    </xf>
    <xf numFmtId="0" fontId="16" fillId="0" borderId="10" xfId="0" applyFont="1" applyBorder="1" applyAlignment="1">
      <alignment horizontal="center" vertical="top"/>
    </xf>
    <xf numFmtId="44" fontId="0" fillId="0" borderId="10" xfId="1" applyFont="1" applyBorder="1" applyAlignment="1">
      <alignment horizontal="center" vertical="top"/>
    </xf>
    <xf numFmtId="44" fontId="16" fillId="0" borderId="10" xfId="1" applyFont="1" applyFill="1" applyBorder="1" applyAlignment="1">
      <alignment horizontal="center" vertical="top"/>
    </xf>
    <xf numFmtId="0" fontId="16" fillId="0" borderId="11" xfId="0" applyFont="1" applyBorder="1" applyAlignment="1">
      <alignment vertical="top" wrapText="1"/>
    </xf>
    <xf numFmtId="0" fontId="16" fillId="0" borderId="13" xfId="0" applyFont="1" applyBorder="1" applyAlignment="1">
      <alignment vertical="top" wrapText="1"/>
    </xf>
    <xf numFmtId="44" fontId="13" fillId="41" borderId="10" xfId="1" applyFont="1" applyFill="1" applyBorder="1" applyAlignment="1">
      <alignment horizontal="center" vertical="top"/>
    </xf>
    <xf numFmtId="44" fontId="13" fillId="41" borderId="10" xfId="0" applyNumberFormat="1" applyFont="1" applyFill="1" applyBorder="1" applyAlignment="1">
      <alignment horizontal="center" vertical="top"/>
    </xf>
    <xf numFmtId="0" fontId="13" fillId="41" borderId="11" xfId="0" applyFont="1" applyFill="1" applyBorder="1" applyAlignment="1">
      <alignment horizontal="center" vertical="top" wrapText="1"/>
    </xf>
    <xf numFmtId="0" fontId="13" fillId="41" borderId="12" xfId="0" applyFont="1" applyFill="1" applyBorder="1" applyAlignment="1">
      <alignment horizontal="center" vertical="top" wrapText="1"/>
    </xf>
    <xf numFmtId="44" fontId="13" fillId="41" borderId="10" xfId="0" applyNumberFormat="1" applyFont="1" applyFill="1" applyBorder="1" applyAlignment="1">
      <alignment horizontal="justify" vertical="top" wrapText="1"/>
    </xf>
    <xf numFmtId="44" fontId="0" fillId="0" borderId="0" xfId="0" applyNumberFormat="1" applyAlignment="1">
      <alignment horizontal="center" vertical="top"/>
    </xf>
    <xf numFmtId="44" fontId="0" fillId="0" borderId="0" xfId="1" applyFont="1" applyAlignment="1">
      <alignment vertical="top"/>
    </xf>
    <xf numFmtId="0" fontId="13" fillId="41" borderId="10" xfId="0" applyFont="1" applyFill="1" applyBorder="1" applyAlignment="1">
      <alignment horizontal="center" vertical="top"/>
    </xf>
    <xf numFmtId="0" fontId="0" fillId="0" borderId="10" xfId="1" applyNumberFormat="1" applyFont="1" applyBorder="1" applyAlignment="1">
      <alignment horizontal="left" vertical="top"/>
    </xf>
    <xf numFmtId="44" fontId="1" fillId="0" borderId="10" xfId="1" applyFont="1" applyBorder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0" fillId="0" borderId="10" xfId="0" applyFont="1" applyFill="1" applyBorder="1" applyAlignment="1">
      <alignment horizontal="center" vertical="center"/>
    </xf>
    <xf numFmtId="0" fontId="0" fillId="0" borderId="10" xfId="1" applyNumberFormat="1" applyFont="1" applyBorder="1" applyAlignment="1">
      <alignment horizontal="center" vertical="top"/>
    </xf>
    <xf numFmtId="44" fontId="13" fillId="41" borderId="10" xfId="1" applyFont="1" applyFill="1" applyBorder="1" applyAlignment="1">
      <alignment horizontal="left" vertical="top"/>
    </xf>
    <xf numFmtId="44" fontId="13" fillId="41" borderId="10" xfId="1" applyFont="1" applyFill="1" applyBorder="1" applyAlignment="1">
      <alignment horizontal="right" vertical="top"/>
    </xf>
    <xf numFmtId="0" fontId="0" fillId="33" borderId="10" xfId="0" applyNumberFormat="1" applyFill="1" applyBorder="1" applyAlignment="1">
      <alignment horizontal="center" vertical="center"/>
    </xf>
    <xf numFmtId="44" fontId="13" fillId="41" borderId="10" xfId="1" applyFont="1" applyFill="1" applyBorder="1" applyAlignment="1">
      <alignment horizontal="right" vertical="center"/>
    </xf>
    <xf numFmtId="0" fontId="13" fillId="41" borderId="10" xfId="0" applyNumberFormat="1" applyFont="1" applyFill="1" applyBorder="1" applyAlignment="1">
      <alignment horizontal="center" vertical="center"/>
    </xf>
    <xf numFmtId="44" fontId="13" fillId="41" borderId="10" xfId="0" applyNumberFormat="1" applyFont="1" applyFill="1" applyBorder="1" applyAlignment="1">
      <alignment horizontal="center" vertical="center"/>
    </xf>
    <xf numFmtId="0" fontId="13" fillId="41" borderId="10" xfId="0" applyFont="1" applyFill="1" applyBorder="1" applyAlignment="1">
      <alignment horizontal="center" vertical="center"/>
    </xf>
    <xf numFmtId="44" fontId="13" fillId="41" borderId="10" xfId="1" applyFont="1" applyFill="1" applyBorder="1" applyAlignment="1">
      <alignment horizontal="justify" vertical="center"/>
    </xf>
    <xf numFmtId="0" fontId="0" fillId="40" borderId="10" xfId="0" applyFill="1" applyBorder="1" applyAlignment="1">
      <alignment horizontal="center" vertical="center" wrapText="1"/>
    </xf>
    <xf numFmtId="0" fontId="0" fillId="40" borderId="10" xfId="0" applyFill="1" applyBorder="1" applyAlignment="1">
      <alignment horizontal="justify" vertical="top" wrapText="1"/>
    </xf>
    <xf numFmtId="0" fontId="0" fillId="40" borderId="10" xfId="0" applyFill="1" applyBorder="1" applyAlignment="1">
      <alignment horizontal="center" vertical="center"/>
    </xf>
    <xf numFmtId="44" fontId="0" fillId="40" borderId="10" xfId="1" applyFont="1" applyFill="1" applyBorder="1" applyAlignment="1">
      <alignment horizontal="right" vertical="center"/>
    </xf>
    <xf numFmtId="0" fontId="0" fillId="40" borderId="10" xfId="0" applyNumberFormat="1" applyFill="1" applyBorder="1" applyAlignment="1">
      <alignment horizontal="center" vertical="center"/>
    </xf>
    <xf numFmtId="44" fontId="0" fillId="40" borderId="10" xfId="0" applyNumberFormat="1" applyFill="1" applyBorder="1" applyAlignment="1">
      <alignment horizontal="center" vertical="center"/>
    </xf>
    <xf numFmtId="44" fontId="0" fillId="40" borderId="10" xfId="1" applyFont="1" applyFill="1" applyBorder="1" applyAlignment="1">
      <alignment horizontal="justify" vertical="center"/>
    </xf>
    <xf numFmtId="0" fontId="0" fillId="40" borderId="0" xfId="0" applyFill="1" applyAlignment="1">
      <alignment horizontal="justify" vertical="center"/>
    </xf>
    <xf numFmtId="0" fontId="13" fillId="41" borderId="10" xfId="0" applyFont="1" applyFill="1" applyBorder="1" applyAlignment="1">
      <alignment horizontal="center" vertical="center"/>
    </xf>
    <xf numFmtId="0" fontId="13" fillId="41" borderId="10" xfId="0" applyFont="1" applyFill="1" applyBorder="1" applyAlignment="1">
      <alignment vertical="center"/>
    </xf>
    <xf numFmtId="0" fontId="13" fillId="41" borderId="10" xfId="0" applyFont="1" applyFill="1" applyBorder="1" applyAlignment="1">
      <alignment horizontal="center" vertical="center" wrapText="1"/>
    </xf>
    <xf numFmtId="0" fontId="13" fillId="41" borderId="13" xfId="0" applyFont="1" applyFill="1" applyBorder="1" applyAlignment="1">
      <alignment horizontal="center" vertical="center"/>
    </xf>
    <xf numFmtId="0" fontId="13" fillId="41" borderId="15" xfId="0" applyFont="1" applyFill="1" applyBorder="1" applyAlignment="1">
      <alignment horizontal="center" vertical="center"/>
    </xf>
    <xf numFmtId="44" fontId="13" fillId="41" borderId="15" xfId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top"/>
    </xf>
    <xf numFmtId="0" fontId="0" fillId="35" borderId="10" xfId="0" applyFill="1" applyBorder="1" applyAlignment="1">
      <alignment horizontal="center" vertical="center" wrapText="1"/>
    </xf>
    <xf numFmtId="0" fontId="0" fillId="35" borderId="10" xfId="0" applyFill="1" applyBorder="1" applyAlignment="1">
      <alignment horizontal="justify" vertical="top" wrapText="1"/>
    </xf>
    <xf numFmtId="0" fontId="0" fillId="35" borderId="10" xfId="0" applyFill="1" applyBorder="1" applyAlignment="1">
      <alignment horizontal="center" vertical="center"/>
    </xf>
    <xf numFmtId="44" fontId="0" fillId="35" borderId="10" xfId="1" applyFont="1" applyFill="1" applyBorder="1" applyAlignment="1">
      <alignment horizontal="right" vertical="center"/>
    </xf>
    <xf numFmtId="0" fontId="0" fillId="35" borderId="10" xfId="0" applyNumberFormat="1" applyFill="1" applyBorder="1" applyAlignment="1">
      <alignment horizontal="center" vertical="center"/>
    </xf>
    <xf numFmtId="44" fontId="0" fillId="35" borderId="10" xfId="0" applyNumberFormat="1" applyFill="1" applyBorder="1" applyAlignment="1">
      <alignment horizontal="center" vertical="center"/>
    </xf>
    <xf numFmtId="44" fontId="0" fillId="35" borderId="10" xfId="1" applyFont="1" applyFill="1" applyBorder="1" applyAlignment="1">
      <alignment horizontal="justify" vertical="center"/>
    </xf>
    <xf numFmtId="44" fontId="0" fillId="35" borderId="10" xfId="1" applyFont="1" applyFill="1" applyBorder="1" applyAlignment="1">
      <alignment horizontal="center" vertical="center"/>
    </xf>
    <xf numFmtId="44" fontId="1" fillId="0" borderId="10" xfId="1" applyFont="1" applyBorder="1" applyAlignment="1">
      <alignment vertical="top"/>
    </xf>
    <xf numFmtId="0" fontId="16" fillId="0" borderId="10" xfId="0" applyFont="1" applyBorder="1" applyAlignment="1">
      <alignment vertical="top"/>
    </xf>
    <xf numFmtId="44" fontId="13" fillId="41" borderId="10" xfId="1" applyFont="1" applyFill="1" applyBorder="1" applyAlignment="1">
      <alignment vertical="top"/>
    </xf>
    <xf numFmtId="0" fontId="0" fillId="0" borderId="10" xfId="0" applyBorder="1" applyAlignment="1">
      <alignment horizontal="justify" vertical="center"/>
    </xf>
    <xf numFmtId="0" fontId="0" fillId="36" borderId="10" xfId="0" applyFill="1" applyBorder="1" applyAlignment="1">
      <alignment horizontal="center" vertical="center"/>
    </xf>
    <xf numFmtId="0" fontId="0" fillId="36" borderId="10" xfId="0" applyFill="1" applyBorder="1" applyAlignment="1">
      <alignment horizontal="justify" vertical="top" wrapText="1"/>
    </xf>
    <xf numFmtId="44" fontId="0" fillId="36" borderId="10" xfId="1" applyFont="1" applyFill="1" applyBorder="1" applyAlignment="1">
      <alignment horizontal="right" vertical="center"/>
    </xf>
    <xf numFmtId="44" fontId="0" fillId="36" borderId="10" xfId="0" applyNumberFormat="1" applyFill="1" applyBorder="1" applyAlignment="1">
      <alignment horizontal="center" vertical="center"/>
    </xf>
    <xf numFmtId="0" fontId="0" fillId="36" borderId="10" xfId="0" applyNumberFormat="1" applyFill="1" applyBorder="1" applyAlignment="1">
      <alignment horizontal="center" vertical="center"/>
    </xf>
    <xf numFmtId="44" fontId="0" fillId="36" borderId="10" xfId="1" applyFont="1" applyFill="1" applyBorder="1" applyAlignment="1">
      <alignment horizontal="justify" vertical="center"/>
    </xf>
    <xf numFmtId="44" fontId="0" fillId="36" borderId="10" xfId="1" applyFont="1" applyFill="1" applyBorder="1" applyAlignment="1">
      <alignment horizontal="center" vertical="center"/>
    </xf>
    <xf numFmtId="0" fontId="0" fillId="36" borderId="10" xfId="0" applyFill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/>
    </xf>
    <xf numFmtId="0" fontId="0" fillId="34" borderId="10" xfId="0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justify" vertical="top" wrapText="1"/>
    </xf>
    <xf numFmtId="0" fontId="0" fillId="34" borderId="13" xfId="0" applyFill="1" applyBorder="1" applyAlignment="1">
      <alignment horizontal="center" vertical="center"/>
    </xf>
    <xf numFmtId="44" fontId="0" fillId="34" borderId="10" xfId="1" applyFont="1" applyFill="1" applyBorder="1" applyAlignment="1">
      <alignment horizontal="right" vertical="center"/>
    </xf>
    <xf numFmtId="44" fontId="0" fillId="34" borderId="10" xfId="0" applyNumberFormat="1" applyFill="1" applyBorder="1" applyAlignment="1">
      <alignment horizontal="center" vertical="center"/>
    </xf>
    <xf numFmtId="44" fontId="0" fillId="34" borderId="10" xfId="1" applyFont="1" applyFill="1" applyBorder="1" applyAlignment="1">
      <alignment horizontal="justify" vertical="center"/>
    </xf>
    <xf numFmtId="0" fontId="16" fillId="0" borderId="10" xfId="0" applyFont="1" applyBorder="1" applyAlignment="1">
      <alignment horizontal="center" vertical="center"/>
    </xf>
    <xf numFmtId="0" fontId="13" fillId="41" borderId="12" xfId="0" applyFont="1" applyFill="1" applyBorder="1" applyAlignment="1">
      <alignment horizontal="center"/>
    </xf>
    <xf numFmtId="44" fontId="13" fillId="41" borderId="16" xfId="1" applyFont="1" applyFill="1" applyBorder="1" applyAlignment="1">
      <alignment horizontal="center" vertical="top"/>
    </xf>
    <xf numFmtId="44" fontId="13" fillId="41" borderId="14" xfId="1" applyFont="1" applyFill="1" applyBorder="1" applyAlignment="1">
      <alignment horizontal="center" vertical="top"/>
    </xf>
    <xf numFmtId="0" fontId="18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41" borderId="10" xfId="0" applyFont="1" applyFill="1" applyBorder="1" applyAlignment="1">
      <alignment horizontal="center" vertical="center"/>
    </xf>
    <xf numFmtId="0" fontId="13" fillId="41" borderId="11" xfId="0" applyFont="1" applyFill="1" applyBorder="1" applyAlignment="1">
      <alignment horizontal="center"/>
    </xf>
    <xf numFmtId="0" fontId="13" fillId="41" borderId="13" xfId="0" applyFont="1" applyFill="1" applyBorder="1" applyAlignment="1">
      <alignment horizontal="center"/>
    </xf>
    <xf numFmtId="0" fontId="0" fillId="38" borderId="10" xfId="0" applyFont="1" applyFill="1" applyBorder="1" applyAlignment="1">
      <alignment horizontal="left" vertical="center"/>
    </xf>
    <xf numFmtId="0" fontId="16" fillId="0" borderId="10" xfId="0" applyFont="1" applyBorder="1" applyAlignment="1">
      <alignment vertical="top" wrapText="1"/>
    </xf>
    <xf numFmtId="44" fontId="0" fillId="0" borderId="11" xfId="0" applyNumberFormat="1" applyFont="1" applyBorder="1" applyAlignment="1">
      <alignment horizontal="center" vertical="top" wrapText="1"/>
    </xf>
    <xf numFmtId="44" fontId="0" fillId="0" borderId="13" xfId="0" applyNumberFormat="1" applyFont="1" applyBorder="1" applyAlignment="1">
      <alignment horizontal="center" vertical="top" wrapText="1"/>
    </xf>
    <xf numFmtId="0" fontId="0" fillId="0" borderId="10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35" borderId="10" xfId="0" applyFont="1" applyFill="1" applyBorder="1" applyAlignment="1">
      <alignment horizontal="left" vertical="center"/>
    </xf>
    <xf numFmtId="44" fontId="13" fillId="41" borderId="12" xfId="0" quotePrefix="1" applyNumberFormat="1" applyFont="1" applyFill="1" applyBorder="1" applyAlignment="1">
      <alignment horizontal="center" vertical="top" wrapText="1"/>
    </xf>
    <xf numFmtId="44" fontId="13" fillId="41" borderId="13" xfId="0" applyNumberFormat="1" applyFont="1" applyFill="1" applyBorder="1" applyAlignment="1">
      <alignment horizontal="center" vertical="top" wrapText="1"/>
    </xf>
    <xf numFmtId="0" fontId="0" fillId="36" borderId="10" xfId="0" applyFont="1" applyFill="1" applyBorder="1" applyAlignment="1">
      <alignment horizontal="left" vertical="center"/>
    </xf>
    <xf numFmtId="0" fontId="19" fillId="33" borderId="10" xfId="0" applyFont="1" applyFill="1" applyBorder="1" applyAlignment="1">
      <alignment horizontal="left" vertical="center"/>
    </xf>
    <xf numFmtId="0" fontId="0" fillId="39" borderId="10" xfId="0" applyFont="1" applyFill="1" applyBorder="1" applyAlignment="1">
      <alignment horizontal="left" vertical="center"/>
    </xf>
    <xf numFmtId="0" fontId="0" fillId="34" borderId="10" xfId="0" applyFont="1" applyFill="1" applyBorder="1" applyAlignment="1">
      <alignment horizontal="left" vertical="center"/>
    </xf>
    <xf numFmtId="0" fontId="0" fillId="37" borderId="10" xfId="0" applyFont="1" applyFill="1" applyBorder="1" applyAlignment="1">
      <alignment horizontal="left" vertical="center"/>
    </xf>
    <xf numFmtId="44" fontId="0" fillId="0" borderId="0" xfId="0" applyNumberFormat="1" applyAlignment="1">
      <alignment horizontal="justify" vertic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Moeda" xfId="1" builtinId="4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133350</xdr:rowOff>
    </xdr:from>
    <xdr:to>
      <xdr:col>2</xdr:col>
      <xdr:colOff>628650</xdr:colOff>
      <xdr:row>2</xdr:row>
      <xdr:rowOff>115809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33350"/>
          <a:ext cx="1314450" cy="782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showGridLines="0" tabSelected="1" workbookViewId="0">
      <pane ySplit="5" topLeftCell="A6" activePane="bottomLeft" state="frozen"/>
      <selection pane="bottomLeft" activeCell="L47" sqref="L46:L47"/>
    </sheetView>
  </sheetViews>
  <sheetFormatPr defaultRowHeight="15" x14ac:dyDescent="0.25"/>
  <cols>
    <col min="1" max="1" width="9.140625" style="1"/>
    <col min="2" max="2" width="4.85546875" style="2" customWidth="1"/>
    <col min="3" max="3" width="16.28515625" style="1" customWidth="1"/>
    <col min="4" max="4" width="6.7109375" style="2" customWidth="1"/>
    <col min="5" max="5" width="41.28515625" style="3" customWidth="1"/>
    <col min="6" max="8" width="4.7109375" style="2" customWidth="1"/>
    <col min="9" max="11" width="12.85546875" style="4" customWidth="1"/>
    <col min="12" max="12" width="5.5703125" style="15" customWidth="1"/>
    <col min="13" max="13" width="13.7109375" style="15" customWidth="1"/>
    <col min="14" max="16" width="3.85546875" style="2" customWidth="1"/>
    <col min="17" max="18" width="14" style="2" customWidth="1"/>
    <col min="19" max="19" width="14" style="5" customWidth="1"/>
    <col min="20" max="21" width="14" style="1" customWidth="1"/>
    <col min="22" max="16384" width="9.140625" style="1"/>
  </cols>
  <sheetData>
    <row r="1" spans="1:35" ht="31.5" customHeight="1" x14ac:dyDescent="0.25">
      <c r="A1" s="109" t="s">
        <v>28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ht="31.5" customHeight="1" x14ac:dyDescent="0.25">
      <c r="A2" s="99" t="s">
        <v>61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 ht="31.5" customHeight="1" x14ac:dyDescent="0.25"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</row>
    <row r="4" spans="1:35" ht="21" customHeight="1" x14ac:dyDescent="0.25">
      <c r="A4" s="100" t="s">
        <v>59</v>
      </c>
      <c r="B4" s="100"/>
      <c r="C4" s="100"/>
      <c r="D4" s="100"/>
      <c r="L4" s="101" t="s">
        <v>34</v>
      </c>
      <c r="M4" s="101"/>
      <c r="N4" s="101" t="s">
        <v>36</v>
      </c>
      <c r="O4" s="101"/>
      <c r="P4" s="101"/>
      <c r="Q4" s="101"/>
      <c r="R4" s="101"/>
      <c r="S4" s="101"/>
    </row>
    <row r="5" spans="1:35" s="6" customFormat="1" ht="21" customHeight="1" x14ac:dyDescent="0.25">
      <c r="A5" s="61" t="s">
        <v>41</v>
      </c>
      <c r="B5" s="60" t="s">
        <v>42</v>
      </c>
      <c r="C5" s="60" t="s">
        <v>43</v>
      </c>
      <c r="D5" s="60" t="s">
        <v>0</v>
      </c>
      <c r="E5" s="62" t="s">
        <v>1</v>
      </c>
      <c r="F5" s="63" t="s">
        <v>2</v>
      </c>
      <c r="G5" s="60" t="s">
        <v>3</v>
      </c>
      <c r="H5" s="60" t="s">
        <v>44</v>
      </c>
      <c r="I5" s="47" t="s">
        <v>7</v>
      </c>
      <c r="J5" s="47" t="s">
        <v>8</v>
      </c>
      <c r="K5" s="47" t="s">
        <v>45</v>
      </c>
      <c r="L5" s="64" t="s">
        <v>35</v>
      </c>
      <c r="M5" s="64" t="s">
        <v>46</v>
      </c>
      <c r="N5" s="64" t="s">
        <v>21</v>
      </c>
      <c r="O5" s="64" t="s">
        <v>22</v>
      </c>
      <c r="P5" s="64" t="s">
        <v>23</v>
      </c>
      <c r="Q5" s="64" t="s">
        <v>24</v>
      </c>
      <c r="R5" s="64" t="s">
        <v>25</v>
      </c>
      <c r="S5" s="65" t="s">
        <v>26</v>
      </c>
      <c r="T5" s="31" t="s">
        <v>47</v>
      </c>
    </row>
    <row r="6" spans="1:35" s="59" customFormat="1" ht="18" customHeight="1" x14ac:dyDescent="0.25">
      <c r="A6" s="86" t="s">
        <v>60</v>
      </c>
      <c r="B6" s="86">
        <v>4</v>
      </c>
      <c r="C6" s="86" t="s">
        <v>70</v>
      </c>
      <c r="D6" s="80">
        <v>62355</v>
      </c>
      <c r="E6" s="80" t="s">
        <v>29</v>
      </c>
      <c r="F6" s="79" t="s">
        <v>2</v>
      </c>
      <c r="G6" s="79">
        <v>2</v>
      </c>
      <c r="H6" s="79">
        <v>2</v>
      </c>
      <c r="I6" s="81">
        <v>586</v>
      </c>
      <c r="J6" s="81">
        <f>I6*G6</f>
        <v>1172</v>
      </c>
      <c r="K6" s="81">
        <f>I6*H6</f>
        <v>1172</v>
      </c>
      <c r="L6" s="83"/>
      <c r="M6" s="82">
        <f t="shared" ref="M6:M16" si="0">L6*I6</f>
        <v>0</v>
      </c>
      <c r="N6" s="79">
        <v>2</v>
      </c>
      <c r="O6" s="79"/>
      <c r="P6" s="79"/>
      <c r="Q6" s="82">
        <f t="shared" ref="Q6:Q16" si="1">N6*I6</f>
        <v>1172</v>
      </c>
      <c r="R6" s="82">
        <f t="shared" ref="R6:R16" si="2">O6*I6</f>
        <v>0</v>
      </c>
      <c r="S6" s="84">
        <f t="shared" ref="S6:S16" si="3">P6*I6</f>
        <v>0</v>
      </c>
      <c r="T6" s="79" t="s">
        <v>4</v>
      </c>
    </row>
    <row r="7" spans="1:35" s="59" customFormat="1" ht="18" customHeight="1" x14ac:dyDescent="0.25">
      <c r="A7" s="86" t="s">
        <v>60</v>
      </c>
      <c r="B7" s="86">
        <v>4</v>
      </c>
      <c r="C7" s="86" t="s">
        <v>68</v>
      </c>
      <c r="D7" s="80">
        <v>62355</v>
      </c>
      <c r="E7" s="80" t="s">
        <v>29</v>
      </c>
      <c r="F7" s="79" t="s">
        <v>2</v>
      </c>
      <c r="G7" s="79">
        <v>1</v>
      </c>
      <c r="H7" s="79">
        <v>1</v>
      </c>
      <c r="I7" s="81">
        <v>586</v>
      </c>
      <c r="J7" s="81">
        <f t="shared" ref="J7:J16" si="4">I7*G7</f>
        <v>586</v>
      </c>
      <c r="K7" s="81">
        <f>I7*H7</f>
        <v>586</v>
      </c>
      <c r="L7" s="83">
        <v>1</v>
      </c>
      <c r="M7" s="82">
        <f>L7*I7</f>
        <v>586</v>
      </c>
      <c r="N7" s="79"/>
      <c r="O7" s="79"/>
      <c r="P7" s="79"/>
      <c r="Q7" s="82">
        <f>N7*I7</f>
        <v>0</v>
      </c>
      <c r="R7" s="82">
        <f>O7*I7</f>
        <v>0</v>
      </c>
      <c r="S7" s="84">
        <f>P7*I7</f>
        <v>0</v>
      </c>
      <c r="T7" s="79" t="s">
        <v>5</v>
      </c>
    </row>
    <row r="8" spans="1:35" s="59" customFormat="1" ht="18" customHeight="1" x14ac:dyDescent="0.25">
      <c r="A8" s="86" t="s">
        <v>60</v>
      </c>
      <c r="B8" s="86">
        <v>5</v>
      </c>
      <c r="C8" s="86" t="s">
        <v>69</v>
      </c>
      <c r="D8" s="80">
        <v>62355</v>
      </c>
      <c r="E8" s="80" t="s">
        <v>29</v>
      </c>
      <c r="F8" s="79" t="s">
        <v>2</v>
      </c>
      <c r="G8" s="79">
        <v>1</v>
      </c>
      <c r="H8" s="79">
        <v>1</v>
      </c>
      <c r="I8" s="81">
        <v>586</v>
      </c>
      <c r="J8" s="81">
        <f t="shared" si="4"/>
        <v>586</v>
      </c>
      <c r="K8" s="81">
        <f>I8*H8</f>
        <v>586</v>
      </c>
      <c r="L8" s="83">
        <v>1</v>
      </c>
      <c r="M8" s="82">
        <f>L8*I8</f>
        <v>586</v>
      </c>
      <c r="N8" s="79"/>
      <c r="O8" s="79"/>
      <c r="P8" s="79"/>
      <c r="Q8" s="82">
        <f>N8*I8</f>
        <v>0</v>
      </c>
      <c r="R8" s="82">
        <f>O8*I8</f>
        <v>0</v>
      </c>
      <c r="S8" s="84">
        <f>P8*I8</f>
        <v>0</v>
      </c>
      <c r="T8" s="79" t="s">
        <v>4</v>
      </c>
    </row>
    <row r="9" spans="1:35" s="59" customFormat="1" ht="18" customHeight="1" x14ac:dyDescent="0.25">
      <c r="A9" s="86" t="s">
        <v>60</v>
      </c>
      <c r="B9" s="86">
        <v>21</v>
      </c>
      <c r="C9" s="86" t="s">
        <v>67</v>
      </c>
      <c r="D9" s="80">
        <v>71151</v>
      </c>
      <c r="E9" s="80" t="s">
        <v>30</v>
      </c>
      <c r="F9" s="79" t="s">
        <v>2</v>
      </c>
      <c r="G9" s="79">
        <v>1</v>
      </c>
      <c r="H9" s="79">
        <v>1</v>
      </c>
      <c r="I9" s="81">
        <v>159</v>
      </c>
      <c r="J9" s="81">
        <f t="shared" si="4"/>
        <v>159</v>
      </c>
      <c r="K9" s="81">
        <f t="shared" ref="K9:K16" si="5">I9*H9</f>
        <v>159</v>
      </c>
      <c r="L9" s="83">
        <v>1</v>
      </c>
      <c r="M9" s="82">
        <f t="shared" si="0"/>
        <v>159</v>
      </c>
      <c r="N9" s="79"/>
      <c r="O9" s="79"/>
      <c r="P9" s="79"/>
      <c r="Q9" s="82">
        <f t="shared" si="1"/>
        <v>0</v>
      </c>
      <c r="R9" s="82">
        <f t="shared" si="2"/>
        <v>0</v>
      </c>
      <c r="S9" s="84">
        <f t="shared" si="3"/>
        <v>0</v>
      </c>
      <c r="T9" s="79" t="s">
        <v>5</v>
      </c>
    </row>
    <row r="10" spans="1:35" s="59" customFormat="1" ht="18" customHeight="1" x14ac:dyDescent="0.25">
      <c r="A10" s="86" t="s">
        <v>60</v>
      </c>
      <c r="B10" s="86">
        <v>40</v>
      </c>
      <c r="C10" s="86" t="s">
        <v>75</v>
      </c>
      <c r="D10" s="80">
        <v>123286</v>
      </c>
      <c r="E10" s="80" t="s">
        <v>76</v>
      </c>
      <c r="F10" s="79" t="s">
        <v>2</v>
      </c>
      <c r="G10" s="79">
        <v>1</v>
      </c>
      <c r="H10" s="79">
        <v>1</v>
      </c>
      <c r="I10" s="81">
        <v>726.64</v>
      </c>
      <c r="J10" s="81">
        <f t="shared" si="4"/>
        <v>726.64</v>
      </c>
      <c r="K10" s="81">
        <f t="shared" si="5"/>
        <v>726.64</v>
      </c>
      <c r="L10" s="83"/>
      <c r="M10" s="82"/>
      <c r="N10" s="79">
        <v>1</v>
      </c>
      <c r="O10" s="79"/>
      <c r="P10" s="79"/>
      <c r="Q10" s="82">
        <f t="shared" si="1"/>
        <v>726.64</v>
      </c>
      <c r="R10" s="82">
        <f t="shared" si="2"/>
        <v>0</v>
      </c>
      <c r="S10" s="84">
        <f t="shared" si="3"/>
        <v>0</v>
      </c>
      <c r="T10" s="79" t="s">
        <v>77</v>
      </c>
    </row>
    <row r="11" spans="1:35" s="59" customFormat="1" ht="18" customHeight="1" x14ac:dyDescent="0.25">
      <c r="A11" s="52" t="s">
        <v>60</v>
      </c>
      <c r="B11" s="52">
        <v>90</v>
      </c>
      <c r="C11" s="52"/>
      <c r="D11" s="53">
        <v>43229</v>
      </c>
      <c r="E11" s="53" t="s">
        <v>10</v>
      </c>
      <c r="F11" s="54" t="s">
        <v>2</v>
      </c>
      <c r="G11" s="54">
        <v>1</v>
      </c>
      <c r="H11" s="54">
        <v>1</v>
      </c>
      <c r="I11" s="55">
        <v>1473</v>
      </c>
      <c r="J11" s="55">
        <f t="shared" si="4"/>
        <v>1473</v>
      </c>
      <c r="K11" s="55">
        <f t="shared" si="5"/>
        <v>1473</v>
      </c>
      <c r="L11" s="56"/>
      <c r="M11" s="57">
        <f t="shared" si="0"/>
        <v>0</v>
      </c>
      <c r="N11" s="54">
        <v>1</v>
      </c>
      <c r="O11" s="54"/>
      <c r="P11" s="54"/>
      <c r="Q11" s="57">
        <f t="shared" si="1"/>
        <v>1473</v>
      </c>
      <c r="R11" s="57">
        <f t="shared" si="2"/>
        <v>0</v>
      </c>
      <c r="S11" s="58">
        <f t="shared" si="3"/>
        <v>0</v>
      </c>
      <c r="T11" s="54" t="s">
        <v>6</v>
      </c>
    </row>
    <row r="12" spans="1:35" s="59" customFormat="1" ht="18" customHeight="1" x14ac:dyDescent="0.25">
      <c r="A12" s="52" t="s">
        <v>64</v>
      </c>
      <c r="B12" s="52">
        <v>38</v>
      </c>
      <c r="C12" s="52"/>
      <c r="D12" s="53">
        <v>63045</v>
      </c>
      <c r="E12" s="53" t="s">
        <v>31</v>
      </c>
      <c r="F12" s="54" t="s">
        <v>2</v>
      </c>
      <c r="G12" s="54">
        <v>1</v>
      </c>
      <c r="H12" s="54">
        <v>1</v>
      </c>
      <c r="I12" s="55">
        <v>532.76</v>
      </c>
      <c r="J12" s="55">
        <f t="shared" si="4"/>
        <v>532.76</v>
      </c>
      <c r="K12" s="55">
        <f>I12*H12</f>
        <v>532.76</v>
      </c>
      <c r="L12" s="56">
        <v>1</v>
      </c>
      <c r="M12" s="57">
        <f>L12*I12</f>
        <v>532.76</v>
      </c>
      <c r="N12" s="54"/>
      <c r="O12" s="54"/>
      <c r="P12" s="54"/>
      <c r="Q12" s="57">
        <f>N12*I12</f>
        <v>0</v>
      </c>
      <c r="R12" s="57">
        <f>O12*I12</f>
        <v>0</v>
      </c>
      <c r="S12" s="58">
        <f>P12*I12</f>
        <v>0</v>
      </c>
      <c r="T12" s="54" t="s">
        <v>6</v>
      </c>
    </row>
    <row r="13" spans="1:35" s="59" customFormat="1" ht="18" customHeight="1" x14ac:dyDescent="0.25">
      <c r="A13" s="67" t="s">
        <v>64</v>
      </c>
      <c r="B13" s="67">
        <v>44</v>
      </c>
      <c r="C13" s="67" t="s">
        <v>73</v>
      </c>
      <c r="D13" s="68">
        <v>57524</v>
      </c>
      <c r="E13" s="68" t="s">
        <v>32</v>
      </c>
      <c r="F13" s="69" t="s">
        <v>2</v>
      </c>
      <c r="G13" s="69">
        <v>1</v>
      </c>
      <c r="H13" s="69">
        <v>1</v>
      </c>
      <c r="I13" s="70">
        <v>1999</v>
      </c>
      <c r="J13" s="70">
        <f t="shared" si="4"/>
        <v>1999</v>
      </c>
      <c r="K13" s="70">
        <f>I13*H13</f>
        <v>1999</v>
      </c>
      <c r="L13" s="71"/>
      <c r="M13" s="72">
        <f>L13*I13</f>
        <v>0</v>
      </c>
      <c r="N13" s="69">
        <v>1</v>
      </c>
      <c r="O13" s="69"/>
      <c r="P13" s="69"/>
      <c r="Q13" s="72">
        <f>N13*I13</f>
        <v>1999</v>
      </c>
      <c r="R13" s="72">
        <f>O13*I13</f>
        <v>0</v>
      </c>
      <c r="S13" s="73">
        <f>P13*I13</f>
        <v>0</v>
      </c>
      <c r="T13" s="69" t="s">
        <v>5</v>
      </c>
    </row>
    <row r="14" spans="1:35" ht="18" customHeight="1" x14ac:dyDescent="0.25">
      <c r="A14" s="12" t="s">
        <v>60</v>
      </c>
      <c r="B14" s="12">
        <v>92</v>
      </c>
      <c r="C14" s="12"/>
      <c r="D14" s="8">
        <v>57524</v>
      </c>
      <c r="E14" s="8" t="s">
        <v>32</v>
      </c>
      <c r="F14" s="7" t="s">
        <v>2</v>
      </c>
      <c r="G14" s="7">
        <v>1</v>
      </c>
      <c r="H14" s="7"/>
      <c r="I14" s="9"/>
      <c r="J14" s="9">
        <f t="shared" si="4"/>
        <v>0</v>
      </c>
      <c r="K14" s="9">
        <f>I14*H14</f>
        <v>0</v>
      </c>
      <c r="L14" s="46"/>
      <c r="M14" s="13">
        <f>L14*I14</f>
        <v>0</v>
      </c>
      <c r="N14" s="7"/>
      <c r="O14" s="7"/>
      <c r="P14" s="7"/>
      <c r="Q14" s="13">
        <f>N14*I14</f>
        <v>0</v>
      </c>
      <c r="R14" s="13">
        <f>O14*I14</f>
        <v>0</v>
      </c>
      <c r="S14" s="14">
        <f>P14*I14</f>
        <v>0</v>
      </c>
      <c r="T14" s="7" t="s">
        <v>5</v>
      </c>
    </row>
    <row r="15" spans="1:35" s="59" customFormat="1" ht="18" customHeight="1" x14ac:dyDescent="0.25">
      <c r="A15" s="86" t="s">
        <v>60</v>
      </c>
      <c r="B15" s="86">
        <v>97</v>
      </c>
      <c r="C15" s="86" t="s">
        <v>66</v>
      </c>
      <c r="D15" s="80">
        <v>50634</v>
      </c>
      <c r="E15" s="80" t="s">
        <v>11</v>
      </c>
      <c r="F15" s="79" t="s">
        <v>2</v>
      </c>
      <c r="G15" s="79">
        <v>2</v>
      </c>
      <c r="H15" s="79">
        <v>2</v>
      </c>
      <c r="I15" s="81">
        <v>150</v>
      </c>
      <c r="J15" s="81">
        <f t="shared" si="4"/>
        <v>300</v>
      </c>
      <c r="K15" s="81">
        <f t="shared" si="5"/>
        <v>300</v>
      </c>
      <c r="L15" s="83">
        <v>2</v>
      </c>
      <c r="M15" s="82">
        <f t="shared" si="0"/>
        <v>300</v>
      </c>
      <c r="N15" s="79"/>
      <c r="O15" s="79"/>
      <c r="P15" s="79"/>
      <c r="Q15" s="82">
        <f t="shared" si="1"/>
        <v>0</v>
      </c>
      <c r="R15" s="82">
        <f t="shared" si="2"/>
        <v>0</v>
      </c>
      <c r="S15" s="84">
        <f t="shared" si="3"/>
        <v>0</v>
      </c>
      <c r="T15" s="79" t="s">
        <v>6</v>
      </c>
    </row>
    <row r="16" spans="1:35" ht="18" customHeight="1" x14ac:dyDescent="0.25">
      <c r="A16" s="12" t="s">
        <v>64</v>
      </c>
      <c r="B16" s="12">
        <v>41</v>
      </c>
      <c r="C16" s="12"/>
      <c r="D16" s="8">
        <v>122808</v>
      </c>
      <c r="E16" s="8" t="s">
        <v>33</v>
      </c>
      <c r="F16" s="7" t="s">
        <v>2</v>
      </c>
      <c r="G16" s="7">
        <v>4</v>
      </c>
      <c r="H16" s="7"/>
      <c r="I16" s="9"/>
      <c r="J16" s="9">
        <f t="shared" si="4"/>
        <v>0</v>
      </c>
      <c r="K16" s="9">
        <f t="shared" si="5"/>
        <v>0</v>
      </c>
      <c r="L16" s="46"/>
      <c r="M16" s="13">
        <f t="shared" si="0"/>
        <v>0</v>
      </c>
      <c r="N16" s="7"/>
      <c r="O16" s="7"/>
      <c r="P16" s="7"/>
      <c r="Q16" s="13">
        <f t="shared" si="1"/>
        <v>0</v>
      </c>
      <c r="R16" s="13">
        <f t="shared" si="2"/>
        <v>0</v>
      </c>
      <c r="S16" s="14">
        <f t="shared" si="3"/>
        <v>0</v>
      </c>
      <c r="T16" s="7" t="s">
        <v>4</v>
      </c>
    </row>
    <row r="17" spans="1:23" s="59" customFormat="1" ht="18" customHeight="1" x14ac:dyDescent="0.25">
      <c r="A17" s="69" t="s">
        <v>60</v>
      </c>
      <c r="B17" s="69">
        <v>52</v>
      </c>
      <c r="C17" s="69" t="s">
        <v>71</v>
      </c>
      <c r="D17" s="68">
        <v>43911</v>
      </c>
      <c r="E17" s="68" t="s">
        <v>37</v>
      </c>
      <c r="F17" s="69" t="s">
        <v>38</v>
      </c>
      <c r="G17" s="69">
        <v>1</v>
      </c>
      <c r="H17" s="69">
        <v>1</v>
      </c>
      <c r="I17" s="70">
        <v>408</v>
      </c>
      <c r="J17" s="70">
        <f>I17*G17</f>
        <v>408</v>
      </c>
      <c r="K17" s="72">
        <f>I17*H17</f>
        <v>408</v>
      </c>
      <c r="L17" s="71">
        <v>1</v>
      </c>
      <c r="M17" s="72">
        <f>I17*H17</f>
        <v>408</v>
      </c>
      <c r="N17" s="72"/>
      <c r="O17" s="73"/>
      <c r="P17" s="69"/>
      <c r="Q17" s="74">
        <f>N17*I17</f>
        <v>0</v>
      </c>
      <c r="R17" s="74">
        <f>O17*I17</f>
        <v>0</v>
      </c>
      <c r="S17" s="74">
        <f>P17*I17</f>
        <v>0</v>
      </c>
      <c r="T17" s="69" t="s">
        <v>6</v>
      </c>
    </row>
    <row r="18" spans="1:23" s="59" customFormat="1" ht="18" customHeight="1" x14ac:dyDescent="0.25">
      <c r="A18" s="79" t="s">
        <v>60</v>
      </c>
      <c r="B18" s="79">
        <v>70</v>
      </c>
      <c r="C18" s="79" t="s">
        <v>72</v>
      </c>
      <c r="D18" s="80">
        <v>48971</v>
      </c>
      <c r="E18" s="80" t="s">
        <v>39</v>
      </c>
      <c r="F18" s="79" t="s">
        <v>40</v>
      </c>
      <c r="G18" s="79">
        <v>1</v>
      </c>
      <c r="H18" s="79">
        <v>1</v>
      </c>
      <c r="I18" s="81">
        <v>1000</v>
      </c>
      <c r="J18" s="81">
        <f>I18*G18</f>
        <v>1000</v>
      </c>
      <c r="K18" s="82">
        <f>I18*H18</f>
        <v>1000</v>
      </c>
      <c r="L18" s="83">
        <v>1</v>
      </c>
      <c r="M18" s="82">
        <f>I18*H18</f>
        <v>1000</v>
      </c>
      <c r="N18" s="82"/>
      <c r="O18" s="84"/>
      <c r="P18" s="79"/>
      <c r="Q18" s="85">
        <f>N18*I18</f>
        <v>0</v>
      </c>
      <c r="R18" s="85">
        <f>O18*I18</f>
        <v>0</v>
      </c>
      <c r="S18" s="85">
        <f>P18*I18</f>
        <v>0</v>
      </c>
      <c r="T18" s="82" t="s">
        <v>5</v>
      </c>
    </row>
    <row r="19" spans="1:23" s="59" customFormat="1" ht="18" customHeight="1" x14ac:dyDescent="0.25">
      <c r="A19" s="88" t="s">
        <v>64</v>
      </c>
      <c r="B19" s="88">
        <v>30</v>
      </c>
      <c r="C19" s="88"/>
      <c r="D19" s="89">
        <v>66617</v>
      </c>
      <c r="E19" s="90" t="s">
        <v>65</v>
      </c>
      <c r="F19" s="91" t="s">
        <v>38</v>
      </c>
      <c r="G19" s="89">
        <v>1</v>
      </c>
      <c r="H19" s="89">
        <v>0</v>
      </c>
      <c r="I19" s="92">
        <v>150</v>
      </c>
      <c r="J19" s="92">
        <f>I19*G19</f>
        <v>150</v>
      </c>
      <c r="K19" s="92">
        <f>I19*H19</f>
        <v>0</v>
      </c>
      <c r="L19" s="89"/>
      <c r="M19" s="93">
        <f>L19*I19</f>
        <v>0</v>
      </c>
      <c r="N19" s="89"/>
      <c r="O19" s="89"/>
      <c r="P19" s="89"/>
      <c r="Q19" s="93">
        <f>N19*I19</f>
        <v>0</v>
      </c>
      <c r="R19" s="93">
        <f>O19*I19</f>
        <v>0</v>
      </c>
      <c r="S19" s="94">
        <f>P19*I19</f>
        <v>0</v>
      </c>
      <c r="T19" s="89" t="s">
        <v>5</v>
      </c>
    </row>
    <row r="20" spans="1:23" s="6" customFormat="1" ht="18" customHeight="1" x14ac:dyDescent="0.25">
      <c r="A20" s="101" t="s">
        <v>9</v>
      </c>
      <c r="B20" s="101"/>
      <c r="C20" s="101"/>
      <c r="D20" s="101"/>
      <c r="E20" s="101"/>
      <c r="F20" s="101"/>
      <c r="G20" s="101"/>
      <c r="H20" s="101"/>
      <c r="I20" s="101"/>
      <c r="J20" s="47">
        <f>SUM(J6:J19)</f>
        <v>9092.4</v>
      </c>
      <c r="K20" s="47">
        <f>SUM(K6:K19)</f>
        <v>8942.4</v>
      </c>
      <c r="L20" s="48"/>
      <c r="M20" s="49">
        <f>SUM(M6:M19)</f>
        <v>3571.76</v>
      </c>
      <c r="N20" s="50"/>
      <c r="O20" s="50"/>
      <c r="P20" s="50"/>
      <c r="Q20" s="49">
        <f>SUM(Q6:Q19)</f>
        <v>5370.6399999999994</v>
      </c>
      <c r="R20" s="49">
        <f>SUM(R11:R19)</f>
        <v>0</v>
      </c>
      <c r="S20" s="51">
        <f>SUM(S11:S19)</f>
        <v>0</v>
      </c>
    </row>
    <row r="21" spans="1:23" x14ac:dyDescent="0.25">
      <c r="M21" s="16"/>
    </row>
    <row r="23" spans="1:23" x14ac:dyDescent="0.25">
      <c r="I23" s="102" t="s">
        <v>48</v>
      </c>
      <c r="J23" s="96"/>
      <c r="K23" s="96"/>
      <c r="L23" s="96"/>
      <c r="M23" s="103"/>
      <c r="Q23" s="17"/>
      <c r="R23" s="17"/>
      <c r="S23" s="17"/>
      <c r="T23" s="18"/>
      <c r="U23" s="19"/>
      <c r="V23" s="20"/>
      <c r="W23" s="20"/>
    </row>
    <row r="24" spans="1:23" x14ac:dyDescent="0.25">
      <c r="A24" s="95" t="s">
        <v>12</v>
      </c>
      <c r="B24" s="95"/>
      <c r="C24" s="95"/>
      <c r="D24" s="95"/>
      <c r="E24" s="95"/>
      <c r="I24" s="21"/>
      <c r="J24" s="22"/>
      <c r="K24" s="96" t="s">
        <v>49</v>
      </c>
      <c r="L24" s="96"/>
      <c r="M24" s="23" t="s">
        <v>45</v>
      </c>
      <c r="Q24" s="97" t="s">
        <v>50</v>
      </c>
      <c r="R24" s="98"/>
      <c r="S24" s="98"/>
      <c r="T24" s="98"/>
      <c r="U24" s="98"/>
    </row>
    <row r="25" spans="1:23" ht="15" customHeight="1" x14ac:dyDescent="0.25">
      <c r="A25" s="108" t="s">
        <v>62</v>
      </c>
      <c r="B25" s="108"/>
      <c r="C25" s="108"/>
      <c r="D25" s="108"/>
      <c r="E25" s="108"/>
      <c r="I25" s="105" t="s">
        <v>51</v>
      </c>
      <c r="J25" s="105"/>
      <c r="K25" s="106">
        <f>J20</f>
        <v>9092.4</v>
      </c>
      <c r="L25" s="107"/>
      <c r="M25" s="24">
        <f>K20-K11-K12</f>
        <v>6936.6399999999994</v>
      </c>
      <c r="Q25" s="25" t="s">
        <v>17</v>
      </c>
      <c r="R25" s="26" t="s">
        <v>34</v>
      </c>
      <c r="S25" s="26" t="s">
        <v>18</v>
      </c>
      <c r="T25" s="26" t="s">
        <v>19</v>
      </c>
      <c r="U25" s="26" t="s">
        <v>20</v>
      </c>
    </row>
    <row r="26" spans="1:23" ht="15" customHeight="1" x14ac:dyDescent="0.25">
      <c r="A26" s="117" t="s">
        <v>27</v>
      </c>
      <c r="B26" s="117"/>
      <c r="C26" s="117"/>
      <c r="D26" s="117"/>
      <c r="E26" s="117"/>
      <c r="I26" s="105" t="s">
        <v>52</v>
      </c>
      <c r="J26" s="105"/>
      <c r="K26" s="106">
        <f>M20</f>
        <v>3571.76</v>
      </c>
      <c r="L26" s="107"/>
      <c r="M26" s="24">
        <f>M20-M12</f>
        <v>3039</v>
      </c>
      <c r="Q26" s="25" t="s">
        <v>4</v>
      </c>
      <c r="R26" s="27">
        <f>SUMIF(T$6:T$19,Q26,M$6:M$19)</f>
        <v>586</v>
      </c>
      <c r="S26" s="27">
        <f>SUMIF(T$6:T$16,Q26,Q$6:Q$16)</f>
        <v>1172</v>
      </c>
      <c r="T26" s="27">
        <f>SUMIF(T$6:T$16,Q26,R$6:R$16)</f>
        <v>0</v>
      </c>
      <c r="U26" s="27">
        <f>SUMIF(T$6:T$16,Q26,S$6:S$16)</f>
        <v>0</v>
      </c>
    </row>
    <row r="27" spans="1:23" ht="15" customHeight="1" x14ac:dyDescent="0.25">
      <c r="A27" s="104" t="s">
        <v>16</v>
      </c>
      <c r="B27" s="104"/>
      <c r="C27" s="104"/>
      <c r="D27" s="104"/>
      <c r="E27" s="104"/>
      <c r="I27" s="105" t="s">
        <v>53</v>
      </c>
      <c r="J27" s="105"/>
      <c r="K27" s="106">
        <f>Q20</f>
        <v>5370.6399999999994</v>
      </c>
      <c r="L27" s="107"/>
      <c r="M27" s="24">
        <f>Q20-Q11</f>
        <v>3897.6399999999994</v>
      </c>
      <c r="Q27" s="28" t="s">
        <v>5</v>
      </c>
      <c r="R27" s="27">
        <f>SUMIF(T$6:T$19,Q27,M$6:M$19)</f>
        <v>1745</v>
      </c>
      <c r="S27" s="27">
        <f>SUMIF(T$6:T$16,Q27,Q$6:Q$16)</f>
        <v>1999</v>
      </c>
      <c r="T27" s="27">
        <f>SUMIF(T$6:T$16,Q27,R$6:R$16)</f>
        <v>0</v>
      </c>
      <c r="U27" s="27">
        <f>SUMIF(T$6:T$16,Q27,S$6:S$16)</f>
        <v>0</v>
      </c>
    </row>
    <row r="28" spans="1:23" ht="15" customHeight="1" x14ac:dyDescent="0.25">
      <c r="A28" s="114" t="s">
        <v>13</v>
      </c>
      <c r="B28" s="114"/>
      <c r="C28" s="114"/>
      <c r="D28" s="114"/>
      <c r="E28" s="114"/>
      <c r="I28" s="29" t="s">
        <v>19</v>
      </c>
      <c r="J28" s="30"/>
      <c r="K28" s="106">
        <f>R20</f>
        <v>0</v>
      </c>
      <c r="L28" s="107"/>
      <c r="M28" s="24">
        <v>0</v>
      </c>
      <c r="Q28" s="28" t="s">
        <v>54</v>
      </c>
      <c r="R28" s="27">
        <f>SUMIF(T$6:T$19,Q28,M$6:M$19)</f>
        <v>0</v>
      </c>
      <c r="S28" s="27">
        <f>SUMIF(T$6:T$16,Q28,Q$6:Q$16)</f>
        <v>0</v>
      </c>
      <c r="T28" s="27">
        <f>SUMIF(T$6:T$16,Q28,R$6:R$16)</f>
        <v>0</v>
      </c>
      <c r="U28" s="27">
        <f>SUMIF(T$6:T$16,Q28,S$6:S$16)</f>
        <v>0</v>
      </c>
    </row>
    <row r="29" spans="1:23" ht="15" customHeight="1" x14ac:dyDescent="0.25">
      <c r="A29" s="115" t="s">
        <v>55</v>
      </c>
      <c r="B29" s="115"/>
      <c r="C29" s="115"/>
      <c r="D29" s="115"/>
      <c r="E29" s="115"/>
      <c r="I29" s="29" t="s">
        <v>20</v>
      </c>
      <c r="J29" s="30"/>
      <c r="K29" s="106">
        <f>S20</f>
        <v>0</v>
      </c>
      <c r="L29" s="107"/>
      <c r="M29" s="24">
        <v>0</v>
      </c>
      <c r="Q29" s="28" t="s">
        <v>6</v>
      </c>
      <c r="R29" s="27">
        <f>SUMIF(T$6:T$19,Q29,M$6:M$19)</f>
        <v>1240.76</v>
      </c>
      <c r="S29" s="27">
        <f>SUMIF(T$6:T$16,Q29,Q$6:Q$16)</f>
        <v>1473</v>
      </c>
      <c r="T29" s="27">
        <f>SUMIF(T$6:T$16,Q29,R$6:R$16)</f>
        <v>0</v>
      </c>
      <c r="U29" s="27">
        <f>SUMIF(T$6:T$16,Q29,S$6:S$16)</f>
        <v>0</v>
      </c>
    </row>
    <row r="30" spans="1:23" ht="15" customHeight="1" x14ac:dyDescent="0.25">
      <c r="A30" s="116" t="s">
        <v>14</v>
      </c>
      <c r="B30" s="116"/>
      <c r="C30" s="116"/>
      <c r="D30" s="116"/>
      <c r="E30" s="116"/>
      <c r="I30" s="33" t="s">
        <v>56</v>
      </c>
      <c r="J30" s="34"/>
      <c r="K30" s="111">
        <f>K26+K27+K28+K29</f>
        <v>8942.4</v>
      </c>
      <c r="L30" s="112"/>
      <c r="M30" s="35">
        <f>M26+M27</f>
        <v>6936.6399999999994</v>
      </c>
      <c r="Q30" s="31" t="s">
        <v>9</v>
      </c>
      <c r="R30" s="32">
        <f>SUM(R26:R29)</f>
        <v>3571.76</v>
      </c>
      <c r="S30" s="32">
        <f>SUM(S26:S29)</f>
        <v>4644</v>
      </c>
      <c r="T30" s="32">
        <f>SUM(T26:T29)</f>
        <v>0</v>
      </c>
      <c r="U30" s="32">
        <f>SUM(U26:U29)</f>
        <v>0</v>
      </c>
      <c r="V30" s="20"/>
      <c r="W30" s="20"/>
    </row>
    <row r="31" spans="1:23" ht="15" customHeight="1" x14ac:dyDescent="0.25">
      <c r="A31" s="110" t="s">
        <v>15</v>
      </c>
      <c r="B31" s="110"/>
      <c r="C31" s="110"/>
      <c r="D31" s="110"/>
      <c r="E31" s="110"/>
      <c r="Q31" s="17"/>
      <c r="R31" s="36"/>
      <c r="S31" s="18"/>
      <c r="T31" s="18"/>
      <c r="U31" s="37"/>
      <c r="V31" s="20"/>
      <c r="W31" s="20"/>
    </row>
    <row r="32" spans="1:23" ht="15" customHeight="1" x14ac:dyDescent="0.25">
      <c r="A32" s="113" t="s">
        <v>57</v>
      </c>
      <c r="B32" s="113"/>
      <c r="C32" s="113"/>
      <c r="D32" s="113"/>
      <c r="E32" s="113"/>
      <c r="Q32" s="31" t="s">
        <v>58</v>
      </c>
      <c r="R32" s="38" t="s">
        <v>49</v>
      </c>
      <c r="S32" s="38" t="s">
        <v>45</v>
      </c>
      <c r="T32" s="18"/>
    </row>
    <row r="33" spans="4:19" ht="15" customHeight="1" x14ac:dyDescent="0.25">
      <c r="D33" s="1"/>
      <c r="E33" s="1"/>
      <c r="Q33" s="39" t="s">
        <v>60</v>
      </c>
      <c r="R33" s="40">
        <f ca="1">SUMIF(A6:I19,Q33,J6:J19)</f>
        <v>6410.6399999999994</v>
      </c>
      <c r="S33" s="40">
        <f>SUMIF(A$6:A$19,Q33,K$6:K$19)</f>
        <v>6410.6399999999994</v>
      </c>
    </row>
    <row r="34" spans="4:19" x14ac:dyDescent="0.25">
      <c r="O34" s="1"/>
      <c r="P34" s="1"/>
      <c r="Q34" s="39" t="s">
        <v>64</v>
      </c>
      <c r="R34" s="40">
        <f>SUMIF(A$6:A$19,Q34,J$6:J$19)</f>
        <v>2681.76</v>
      </c>
      <c r="S34" s="40">
        <f>SUMIF(A$6:A$19,Q34,K$6:K$19)</f>
        <v>2531.7600000000002</v>
      </c>
    </row>
    <row r="35" spans="4:19" ht="17.25" customHeight="1" x14ac:dyDescent="0.25">
      <c r="D35" s="41"/>
      <c r="E35" s="41"/>
      <c r="O35" s="1"/>
      <c r="P35" s="1"/>
      <c r="Q35" s="44" t="s">
        <v>9</v>
      </c>
      <c r="R35" s="44">
        <f ca="1">SUM(R33:R34)</f>
        <v>9092.4</v>
      </c>
      <c r="S35" s="44">
        <f>SUM(S33:S34)</f>
        <v>8942.4</v>
      </c>
    </row>
    <row r="36" spans="4:19" ht="15" customHeight="1" x14ac:dyDescent="0.25">
      <c r="O36" s="1"/>
      <c r="P36" s="1"/>
      <c r="Q36" s="1"/>
      <c r="R36" s="1"/>
      <c r="S36" s="1"/>
    </row>
    <row r="37" spans="4:19" ht="15" customHeight="1" x14ac:dyDescent="0.25">
      <c r="O37" s="1"/>
      <c r="P37" s="1"/>
      <c r="Q37" s="102" t="s">
        <v>74</v>
      </c>
      <c r="R37" s="96"/>
      <c r="S37" s="103"/>
    </row>
    <row r="38" spans="4:19" x14ac:dyDescent="0.25">
      <c r="O38" s="1"/>
      <c r="P38" s="1"/>
      <c r="Q38" s="25" t="s">
        <v>43</v>
      </c>
      <c r="R38" s="66" t="s">
        <v>49</v>
      </c>
      <c r="S38" s="76" t="s">
        <v>45</v>
      </c>
    </row>
    <row r="39" spans="4:19" x14ac:dyDescent="0.25">
      <c r="O39" s="1"/>
      <c r="P39" s="1"/>
      <c r="Q39" s="42" t="s">
        <v>71</v>
      </c>
      <c r="R39" s="40">
        <f>SUMIF(C$17:C$19,Q39,J$17:J$19)</f>
        <v>408</v>
      </c>
      <c r="S39" s="75">
        <f>SUMIF(C$17:C$19,Q39,K$17:K$19)</f>
        <v>408</v>
      </c>
    </row>
    <row r="40" spans="4:19" x14ac:dyDescent="0.25">
      <c r="O40" s="1"/>
      <c r="P40" s="1"/>
      <c r="Q40" s="43" t="s">
        <v>72</v>
      </c>
      <c r="R40" s="40">
        <f t="shared" ref="R40:R41" si="6">SUMIF(C$17:C$19,Q40,J$17:J$19)</f>
        <v>1000</v>
      </c>
      <c r="S40" s="75">
        <f>SUMIF(C$17:C$19,Q40,K$17:K$19)</f>
        <v>1000</v>
      </c>
    </row>
    <row r="41" spans="4:19" ht="15" customHeight="1" x14ac:dyDescent="0.25">
      <c r="O41" s="1"/>
      <c r="P41" s="1"/>
      <c r="Q41" s="43"/>
      <c r="R41" s="40">
        <f t="shared" si="6"/>
        <v>0</v>
      </c>
      <c r="S41" s="75">
        <f>SUMIF(C$17:C$19,Q41,K$17:K$19)</f>
        <v>0</v>
      </c>
    </row>
    <row r="42" spans="4:19" x14ac:dyDescent="0.25">
      <c r="O42" s="1"/>
      <c r="P42" s="1"/>
      <c r="Q42" s="31" t="s">
        <v>9</v>
      </c>
      <c r="R42" s="45">
        <f>SUM(R39:R41)</f>
        <v>1408</v>
      </c>
      <c r="S42" s="77">
        <f>SUM(S39:S41)</f>
        <v>1408</v>
      </c>
    </row>
    <row r="43" spans="4:19" x14ac:dyDescent="0.25">
      <c r="O43" s="1"/>
      <c r="P43" s="1"/>
      <c r="Q43" s="4"/>
      <c r="R43" s="4"/>
      <c r="S43" s="4"/>
    </row>
    <row r="44" spans="4:19" x14ac:dyDescent="0.25">
      <c r="Q44" s="102" t="s">
        <v>63</v>
      </c>
      <c r="R44" s="96"/>
      <c r="S44" s="103"/>
    </row>
    <row r="45" spans="4:19" x14ac:dyDescent="0.25">
      <c r="Q45" s="25" t="s">
        <v>43</v>
      </c>
      <c r="R45" s="66" t="s">
        <v>49</v>
      </c>
      <c r="S45" s="76" t="s">
        <v>45</v>
      </c>
    </row>
    <row r="46" spans="4:19" x14ac:dyDescent="0.25">
      <c r="Q46" s="78" t="s">
        <v>70</v>
      </c>
      <c r="R46" s="40">
        <f>SUMIF(C$6:C$16,Q46,J$6:J$16)</f>
        <v>1172</v>
      </c>
      <c r="S46" s="75">
        <f>SUMIF(C$6:C$16,Q46,K$6:K$16)</f>
        <v>1172</v>
      </c>
    </row>
    <row r="47" spans="4:19" x14ac:dyDescent="0.25">
      <c r="Q47" s="78" t="s">
        <v>68</v>
      </c>
      <c r="R47" s="40">
        <f t="shared" ref="R47:R52" si="7">SUMIF(C$6:C$16,Q47,J$6:J$16)</f>
        <v>586</v>
      </c>
      <c r="S47" s="75">
        <f t="shared" ref="S47:S52" si="8">SUMIF(C$6:C$16,Q47,K$6:K$16)</f>
        <v>586</v>
      </c>
    </row>
    <row r="48" spans="4:19" x14ac:dyDescent="0.25">
      <c r="Q48" s="78" t="s">
        <v>69</v>
      </c>
      <c r="R48" s="40">
        <f t="shared" si="7"/>
        <v>586</v>
      </c>
      <c r="S48" s="75">
        <f t="shared" si="8"/>
        <v>586</v>
      </c>
    </row>
    <row r="49" spans="17:21" x14ac:dyDescent="0.25">
      <c r="Q49" s="78" t="s">
        <v>67</v>
      </c>
      <c r="R49" s="40">
        <f t="shared" si="7"/>
        <v>159</v>
      </c>
      <c r="S49" s="75">
        <f t="shared" si="8"/>
        <v>159</v>
      </c>
    </row>
    <row r="50" spans="17:21" x14ac:dyDescent="0.25">
      <c r="Q50" s="78" t="s">
        <v>73</v>
      </c>
      <c r="R50" s="40">
        <f t="shared" si="7"/>
        <v>1999</v>
      </c>
      <c r="S50" s="75">
        <f t="shared" si="8"/>
        <v>1999</v>
      </c>
    </row>
    <row r="51" spans="17:21" x14ac:dyDescent="0.25">
      <c r="Q51" s="78" t="s">
        <v>66</v>
      </c>
      <c r="R51" s="40">
        <f t="shared" si="7"/>
        <v>300</v>
      </c>
      <c r="S51" s="75">
        <f t="shared" si="8"/>
        <v>300</v>
      </c>
    </row>
    <row r="52" spans="17:21" x14ac:dyDescent="0.25">
      <c r="Q52" s="78" t="s">
        <v>75</v>
      </c>
      <c r="R52" s="40">
        <f t="shared" si="7"/>
        <v>726.64</v>
      </c>
      <c r="S52" s="75">
        <f t="shared" si="8"/>
        <v>726.64</v>
      </c>
    </row>
    <row r="53" spans="17:21" x14ac:dyDescent="0.25">
      <c r="Q53" s="31" t="s">
        <v>9</v>
      </c>
      <c r="R53" s="45">
        <f>SUM(R46:R52)</f>
        <v>5528.64</v>
      </c>
      <c r="S53" s="77">
        <f>SUM(S46:S52)</f>
        <v>5528.64</v>
      </c>
      <c r="T53" s="118"/>
      <c r="U53" s="118"/>
    </row>
    <row r="54" spans="17:21" x14ac:dyDescent="0.25">
      <c r="R54" s="87"/>
    </row>
  </sheetData>
  <sheetProtection algorithmName="SHA-512" hashValue="+59QT/StpcCkz5vFXc2+++UcJbFHT3L4nag3RiUoUXSTD8IGAIouwwuobs/S6HyYIGka1kjRn7OPSKkTMVa3Ow==" saltValue="wz6gDyNybfAvIdbn8ybQ5g==" spinCount="100000" sheet="1" objects="1" scenarios="1"/>
  <mergeCells count="30">
    <mergeCell ref="Q37:S37"/>
    <mergeCell ref="Q44:S44"/>
    <mergeCell ref="A1:T1"/>
    <mergeCell ref="A2:T2"/>
    <mergeCell ref="A20:I20"/>
    <mergeCell ref="A31:E31"/>
    <mergeCell ref="K30:L30"/>
    <mergeCell ref="A32:E32"/>
    <mergeCell ref="A28:E28"/>
    <mergeCell ref="I27:J27"/>
    <mergeCell ref="K27:L27"/>
    <mergeCell ref="A29:E29"/>
    <mergeCell ref="K28:L28"/>
    <mergeCell ref="A30:E30"/>
    <mergeCell ref="K29:L29"/>
    <mergeCell ref="A26:E26"/>
    <mergeCell ref="A27:E27"/>
    <mergeCell ref="I26:J26"/>
    <mergeCell ref="K26:L26"/>
    <mergeCell ref="A25:E25"/>
    <mergeCell ref="I25:J25"/>
    <mergeCell ref="K25:L25"/>
    <mergeCell ref="A24:E24"/>
    <mergeCell ref="K24:L24"/>
    <mergeCell ref="Q24:U24"/>
    <mergeCell ref="D3:S3"/>
    <mergeCell ref="A4:D4"/>
    <mergeCell ref="L4:M4"/>
    <mergeCell ref="N4:S4"/>
    <mergeCell ref="I23:M23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61" fitToHeight="0" orientation="landscape" verticalDpi="597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Mobiliário 2017-2018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ICT</cp:lastModifiedBy>
  <cp:lastPrinted>2017-05-16T13:15:07Z</cp:lastPrinted>
  <dcterms:created xsi:type="dcterms:W3CDTF">2016-06-27T20:56:02Z</dcterms:created>
  <dcterms:modified xsi:type="dcterms:W3CDTF">2019-04-15T14:54:35Z</dcterms:modified>
</cp:coreProperties>
</file>