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 Orçamentário\Viagens Graduação\2019\"/>
    </mc:Choice>
  </mc:AlternateContent>
  <bookViews>
    <workbookView xWindow="0" yWindow="0" windowWidth="28800" windowHeight="11850"/>
  </bookViews>
  <sheets>
    <sheet name="Graduação 2019" sheetId="1" r:id="rId1"/>
  </sheets>
  <definedNames>
    <definedName name="_xlnm.Print_Area" localSheetId="0">'Graduação 2019'!$B$1:$I$54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2" i="1" l="1"/>
  <c r="F82" i="1"/>
  <c r="H82" i="1" l="1"/>
  <c r="H88" i="1"/>
  <c r="G91" i="1"/>
  <c r="F91" i="1"/>
  <c r="G88" i="1"/>
  <c r="F88" i="1"/>
  <c r="H85" i="1"/>
  <c r="H80" i="1"/>
  <c r="F70" i="1"/>
  <c r="H66" i="1"/>
  <c r="F74" i="1" l="1"/>
  <c r="G70" i="1"/>
  <c r="G68" i="1"/>
  <c r="F68" i="1"/>
  <c r="F62" i="1"/>
  <c r="G59" i="1"/>
  <c r="F59" i="1"/>
  <c r="G78" i="1" l="1"/>
  <c r="G92" i="1" s="1"/>
  <c r="F138" i="1" s="1"/>
  <c r="F78" i="1"/>
  <c r="F92" i="1" s="1"/>
  <c r="G138" i="1" s="1"/>
  <c r="H138" i="1" l="1"/>
  <c r="G93" i="1"/>
  <c r="F132" i="1" s="1"/>
  <c r="I84" i="1"/>
  <c r="I90" i="1" l="1"/>
  <c r="I86" i="1"/>
  <c r="I83" i="1"/>
  <c r="I80" i="1"/>
  <c r="I69" i="1"/>
  <c r="I72" i="1"/>
  <c r="I68" i="1"/>
  <c r="I85" i="1"/>
  <c r="I66" i="1"/>
  <c r="I64" i="1"/>
  <c r="I59" i="1"/>
  <c r="I76" i="1" l="1"/>
  <c r="I65" i="1" l="1"/>
  <c r="I58" i="1" l="1"/>
  <c r="H78" i="1" l="1"/>
  <c r="H92" i="1" s="1"/>
  <c r="G132" i="1" s="1"/>
  <c r="G16" i="1" l="1"/>
  <c r="I88" i="1" l="1"/>
  <c r="I78" i="1"/>
  <c r="I61" i="1"/>
  <c r="I71" i="1"/>
  <c r="I82" i="1"/>
  <c r="I67" i="1"/>
  <c r="I62" i="1"/>
  <c r="I73" i="1"/>
  <c r="I60" i="1"/>
  <c r="I63" i="1"/>
  <c r="I79" i="1"/>
  <c r="I74" i="1"/>
  <c r="I81" i="1"/>
  <c r="I75" i="1"/>
  <c r="I87" i="1"/>
  <c r="I70" i="1"/>
  <c r="I89" i="1"/>
  <c r="I91" i="1"/>
  <c r="I132" i="1"/>
  <c r="I92" i="1" l="1"/>
  <c r="F122" i="1"/>
  <c r="F121" i="1"/>
  <c r="F105" i="1"/>
  <c r="F102" i="1"/>
  <c r="H51" i="1"/>
  <c r="G51" i="1"/>
  <c r="F51" i="1"/>
  <c r="I50" i="1"/>
  <c r="H49" i="1"/>
  <c r="I49" i="1" s="1"/>
  <c r="H48" i="1"/>
  <c r="I48" i="1" s="1"/>
  <c r="I47" i="1"/>
  <c r="H46" i="1"/>
  <c r="I46" i="1" s="1"/>
  <c r="H45" i="1"/>
  <c r="G45" i="1"/>
  <c r="F45" i="1"/>
  <c r="F44" i="1"/>
  <c r="I44" i="1" s="1"/>
  <c r="I43" i="1"/>
  <c r="I42" i="1"/>
  <c r="H41" i="1"/>
  <c r="G41" i="1"/>
  <c r="F41" i="1"/>
  <c r="G40" i="1"/>
  <c r="F40" i="1"/>
  <c r="I39" i="1"/>
  <c r="I38" i="1"/>
  <c r="H37" i="1"/>
  <c r="I37" i="1" s="1"/>
  <c r="H36" i="1"/>
  <c r="I36" i="1" s="1"/>
  <c r="G35" i="1"/>
  <c r="F35" i="1"/>
  <c r="F34" i="1"/>
  <c r="I34" i="1" s="1"/>
  <c r="I33" i="1"/>
  <c r="H32" i="1"/>
  <c r="I32" i="1" s="1"/>
  <c r="H31" i="1"/>
  <c r="G31" i="1"/>
  <c r="F31" i="1"/>
  <c r="I30" i="1"/>
  <c r="H29" i="1"/>
  <c r="G29" i="1"/>
  <c r="F29" i="1"/>
  <c r="I28" i="1"/>
  <c r="I27" i="1"/>
  <c r="I26" i="1"/>
  <c r="I25" i="1"/>
  <c r="I24" i="1"/>
  <c r="I23" i="1"/>
  <c r="I22" i="1"/>
  <c r="F21" i="1"/>
  <c r="I21" i="1" s="1"/>
  <c r="I20" i="1"/>
  <c r="I19" i="1"/>
  <c r="H18" i="1"/>
  <c r="G18" i="1"/>
  <c r="F18" i="1"/>
  <c r="G17" i="1"/>
  <c r="F17" i="1"/>
  <c r="F16" i="1"/>
  <c r="G15" i="1"/>
  <c r="F15" i="1"/>
  <c r="I14" i="1"/>
  <c r="F13" i="1"/>
  <c r="I13" i="1" s="1"/>
  <c r="G12" i="1"/>
  <c r="F12" i="1"/>
  <c r="G11" i="1"/>
  <c r="F11" i="1"/>
  <c r="F10" i="1"/>
  <c r="I10" i="1" s="1"/>
  <c r="I9" i="1"/>
  <c r="I8" i="1"/>
  <c r="G7" i="1"/>
  <c r="F7" i="1"/>
  <c r="F116" i="1" l="1"/>
  <c r="H131" i="1"/>
  <c r="F126" i="1"/>
  <c r="F52" i="1"/>
  <c r="G137" i="1" s="1"/>
  <c r="G139" i="1" s="1"/>
  <c r="G52" i="1"/>
  <c r="F137" i="1" s="1"/>
  <c r="H52" i="1"/>
  <c r="G131" i="1" s="1"/>
  <c r="G133" i="1" s="1"/>
  <c r="H133" i="1"/>
  <c r="I40" i="1"/>
  <c r="I45" i="1"/>
  <c r="I12" i="1"/>
  <c r="I17" i="1"/>
  <c r="I31" i="1"/>
  <c r="I51" i="1"/>
  <c r="I7" i="1"/>
  <c r="I15" i="1"/>
  <c r="I35" i="1"/>
  <c r="I11" i="1"/>
  <c r="I16" i="1"/>
  <c r="I29" i="1"/>
  <c r="I18" i="1"/>
  <c r="I41" i="1"/>
  <c r="H137" i="1" l="1"/>
  <c r="F139" i="1"/>
  <c r="H139" i="1" s="1"/>
  <c r="G53" i="1"/>
  <c r="F131" i="1" s="1"/>
  <c r="I52" i="1"/>
  <c r="I131" i="1" l="1"/>
  <c r="I133" i="1" s="1"/>
  <c r="F133" i="1"/>
</calcChain>
</file>

<file path=xl/comments1.xml><?xml version="1.0" encoding="utf-8"?>
<comments xmlns="http://schemas.openxmlformats.org/spreadsheetml/2006/main">
  <authors>
    <author>ICT</author>
  </authors>
  <commentList>
    <comment ref="B26" authorId="0" shapeId="0">
      <text>
        <r>
          <rPr>
            <b/>
            <sz val="9"/>
            <color indexed="81"/>
            <rFont val="Segoe UI"/>
            <family val="2"/>
          </rPr>
          <t>ICT:</t>
        </r>
        <r>
          <rPr>
            <sz val="9"/>
            <color indexed="81"/>
            <rFont val="Segoe UI"/>
            <family val="2"/>
          </rPr>
          <t xml:space="preserve">
Viagem sem transporte oficial
</t>
        </r>
      </text>
    </comment>
    <comment ref="J39" authorId="0" shapeId="0">
      <text>
        <r>
          <rPr>
            <b/>
            <sz val="9"/>
            <color indexed="81"/>
            <rFont val="Segoe UI"/>
            <family val="2"/>
          </rPr>
          <t>ICT:</t>
        </r>
        <r>
          <rPr>
            <sz val="9"/>
            <color indexed="81"/>
            <rFont val="Segoe UI"/>
            <family val="2"/>
          </rPr>
          <t xml:space="preserve">
Viagem realizada junto com a PCDP 1092 e 1095/19</t>
        </r>
      </text>
    </comment>
  </commentList>
</comments>
</file>

<file path=xl/sharedStrings.xml><?xml version="1.0" encoding="utf-8"?>
<sst xmlns="http://schemas.openxmlformats.org/spreadsheetml/2006/main" count="510" uniqueCount="360">
  <si>
    <t>Instituto de Ciência e Tecnologia - ICT</t>
  </si>
  <si>
    <t xml:space="preserve">Viagens do 1º semestre de 2019 </t>
  </si>
  <si>
    <t>Processo</t>
  </si>
  <si>
    <t>Docente</t>
  </si>
  <si>
    <t>Destino</t>
  </si>
  <si>
    <t>Data da viagem</t>
  </si>
  <si>
    <t>PCDP</t>
  </si>
  <si>
    <t>Custo Veículo</t>
  </si>
  <si>
    <t>Diárias</t>
  </si>
  <si>
    <t>Total da Viagem</t>
  </si>
  <si>
    <t>motoristas</t>
  </si>
  <si>
    <t>docentes</t>
  </si>
  <si>
    <t>23087.002468/2019-40</t>
  </si>
  <si>
    <t>Diego</t>
  </si>
  <si>
    <t>Cachoeira Paulista</t>
  </si>
  <si>
    <t>298/19</t>
  </si>
  <si>
    <t>23087.003059/2019-61</t>
  </si>
  <si>
    <t>Ana Olívia</t>
  </si>
  <si>
    <t>Águas da Prata</t>
  </si>
  <si>
    <t>299/19</t>
  </si>
  <si>
    <t>23087.003671/2019-33</t>
  </si>
  <si>
    <t>Luciana</t>
  </si>
  <si>
    <t>Poços de Caldas</t>
  </si>
  <si>
    <t>320/19</t>
  </si>
  <si>
    <t>23087.003644/2019-61</t>
  </si>
  <si>
    <t>331/19</t>
  </si>
  <si>
    <t>23087.002472/2019-16</t>
  </si>
  <si>
    <r>
      <t xml:space="preserve">Diego/ </t>
    </r>
    <r>
      <rPr>
        <b/>
        <strike/>
        <sz val="11"/>
        <color indexed="8"/>
        <rFont val="Liberation Sans"/>
        <family val="2"/>
      </rPr>
      <t>Cochise</t>
    </r>
  </si>
  <si>
    <t>São José da Barra</t>
  </si>
  <si>
    <r>
      <t xml:space="preserve">402/19 e </t>
    </r>
    <r>
      <rPr>
        <strike/>
        <sz val="11"/>
        <color indexed="8"/>
        <rFont val="Liberation Sans"/>
        <family val="2"/>
      </rPr>
      <t>457/19</t>
    </r>
  </si>
  <si>
    <t>23087.005865/2019-73</t>
  </si>
  <si>
    <t>Sergio</t>
  </si>
  <si>
    <t>Aguaí</t>
  </si>
  <si>
    <t>519/19</t>
  </si>
  <si>
    <t>23087.002490/2019-90</t>
  </si>
  <si>
    <t>Antonio Donizetti</t>
  </si>
  <si>
    <t>339/19</t>
  </si>
  <si>
    <t>23087.003645/2019-13</t>
  </si>
  <si>
    <t>Pedro</t>
  </si>
  <si>
    <t>São Paulo</t>
  </si>
  <si>
    <t>404/19</t>
  </si>
  <si>
    <t>23087.003351/2019-83</t>
  </si>
  <si>
    <t>Grazielle</t>
  </si>
  <si>
    <t>Mogi-Guaçu</t>
  </si>
  <si>
    <t>528/19</t>
  </si>
  <si>
    <t>23087.003487/2019-93</t>
  </si>
  <si>
    <t>Paraguaçu</t>
  </si>
  <si>
    <t>461/19</t>
  </si>
  <si>
    <t>23087.003761/2019-24</t>
  </si>
  <si>
    <t>Limeira</t>
  </si>
  <si>
    <t>463/19</t>
  </si>
  <si>
    <t>23087.002475/2019-41</t>
  </si>
  <si>
    <t>Diego/ Cochise</t>
  </si>
  <si>
    <t>Andradas</t>
  </si>
  <si>
    <t>464/19   604/19</t>
  </si>
  <si>
    <t>23087.002108/2019-48</t>
  </si>
  <si>
    <t>Fabiano</t>
  </si>
  <si>
    <t>467/19</t>
  </si>
  <si>
    <t>23087.003673/2019-22</t>
  </si>
  <si>
    <t>468/19</t>
  </si>
  <si>
    <t>23087.003813/2019-62</t>
  </si>
  <si>
    <t>469/19</t>
  </si>
  <si>
    <t>23087.002509/2019-06</t>
  </si>
  <si>
    <t>470/19</t>
  </si>
  <si>
    <t>23087.003672/2019-88</t>
  </si>
  <si>
    <t>462/19-1C</t>
  </si>
  <si>
    <t>23087.003076/2019-06</t>
  </si>
  <si>
    <t>Caldas</t>
  </si>
  <si>
    <t>553/19</t>
  </si>
  <si>
    <t>23087.004929/2019-19</t>
  </si>
  <si>
    <t>Bandeira do Sul</t>
  </si>
  <si>
    <t>466/19-1C</t>
  </si>
  <si>
    <t>23087.003674/2019-77</t>
  </si>
  <si>
    <t>554/19</t>
  </si>
  <si>
    <t>23087.001950/2019-62</t>
  </si>
  <si>
    <r>
      <t xml:space="preserve">Edmo/ </t>
    </r>
    <r>
      <rPr>
        <b/>
        <strike/>
        <sz val="11"/>
        <color rgb="FF000000"/>
        <rFont val="Liberation Sans"/>
        <family val="2"/>
      </rPr>
      <t>Daniela</t>
    </r>
  </si>
  <si>
    <t>Catalão/ Paracatu</t>
  </si>
  <si>
    <t>07 a 10/05</t>
  </si>
  <si>
    <r>
      <t xml:space="preserve">555/19   </t>
    </r>
    <r>
      <rPr>
        <strike/>
        <sz val="11"/>
        <color theme="1"/>
        <rFont val="Liberation Sans"/>
        <family val="2"/>
      </rPr>
      <t>557/19</t>
    </r>
  </si>
  <si>
    <t>23087.003476/2019-11</t>
  </si>
  <si>
    <t>Divinolândia</t>
  </si>
  <si>
    <t>560/19</t>
  </si>
  <si>
    <t>23087.002477/2019-31</t>
  </si>
  <si>
    <r>
      <t xml:space="preserve">Diego/ Cochise/ </t>
    </r>
    <r>
      <rPr>
        <b/>
        <strike/>
        <sz val="11"/>
        <color rgb="FF000000"/>
        <rFont val="Liberation Sans"/>
        <family val="2"/>
      </rPr>
      <t>Rafael Tiezzi</t>
    </r>
  </si>
  <si>
    <t>Caieiras</t>
  </si>
  <si>
    <r>
      <t xml:space="preserve">561/19  562/19 </t>
    </r>
    <r>
      <rPr>
        <strike/>
        <sz val="11"/>
        <color theme="1"/>
        <rFont val="Liberation Sans"/>
        <family val="2"/>
      </rPr>
      <t xml:space="preserve"> 696/19</t>
    </r>
  </si>
  <si>
    <t>23087.003082/2019-55</t>
  </si>
  <si>
    <t>Ana Olívia/</t>
  </si>
  <si>
    <t>23087.003621/2019-56</t>
  </si>
  <si>
    <t>Pedro/ Vinícius/ Ícaro</t>
  </si>
  <si>
    <t>São José do Rio Pardo</t>
  </si>
  <si>
    <t>564/19  565/19  566/19</t>
  </si>
  <si>
    <t>23087.004326/2019-17</t>
  </si>
  <si>
    <t>Sarkis/ Marcus Perucci</t>
  </si>
  <si>
    <t>Ponta Grossa</t>
  </si>
  <si>
    <t>24 a 27/05/19</t>
  </si>
  <si>
    <t>569/19   903/19</t>
  </si>
  <si>
    <t>23087.003086/2019-33</t>
  </si>
  <si>
    <t>567/19 - 2C</t>
  </si>
  <si>
    <t>23087.003648/2019-49</t>
  </si>
  <si>
    <t>29/05/19</t>
  </si>
  <si>
    <t>23087.002481/2019-07</t>
  </si>
  <si>
    <t>Botelhos</t>
  </si>
  <si>
    <r>
      <t xml:space="preserve">568/19   </t>
    </r>
    <r>
      <rPr>
        <strike/>
        <sz val="11"/>
        <color theme="1"/>
        <rFont val="Liberation Sans"/>
        <family val="2"/>
      </rPr>
      <t>605/19</t>
    </r>
  </si>
  <si>
    <t>23087.001641/2019-92</t>
  </si>
  <si>
    <t>Marco Antonio/ Pedro</t>
  </si>
  <si>
    <t>Votorantim</t>
  </si>
  <si>
    <t>570/19   572/19</t>
  </si>
  <si>
    <t>23087.002102/2019-71</t>
  </si>
  <si>
    <t>Fabiano/ Ana Olívia</t>
  </si>
  <si>
    <t>Ouro Preto</t>
  </si>
  <si>
    <t>02 a 07/06/19</t>
  </si>
  <si>
    <t>573/19   574/19</t>
  </si>
  <si>
    <t>23087.003484/2019-50</t>
  </si>
  <si>
    <t>São Sebastião da Grama</t>
  </si>
  <si>
    <t>10/06/19</t>
  </si>
  <si>
    <t>577/19</t>
  </si>
  <si>
    <t>23087.003334/2019-46</t>
  </si>
  <si>
    <r>
      <t>Carolina/</t>
    </r>
    <r>
      <rPr>
        <b/>
        <strike/>
        <sz val="11"/>
        <color rgb="FF000000"/>
        <rFont val="Liberation Sans"/>
        <family val="2"/>
      </rPr>
      <t xml:space="preserve"> Fabiano</t>
    </r>
  </si>
  <si>
    <r>
      <t xml:space="preserve">639/19-1C  </t>
    </r>
    <r>
      <rPr>
        <strike/>
        <sz val="11"/>
        <color theme="1"/>
        <rFont val="Liberation Sans"/>
        <family val="2"/>
      </rPr>
      <t xml:space="preserve"> 640/19</t>
    </r>
  </si>
  <si>
    <t>23087.004727/2019-77</t>
  </si>
  <si>
    <t>Cláudio</t>
  </si>
  <si>
    <t>578/19</t>
  </si>
  <si>
    <t>23087.003754/2019-22</t>
  </si>
  <si>
    <t>Pedro/ Barison/ Sarkis</t>
  </si>
  <si>
    <t>Caconde</t>
  </si>
  <si>
    <t>15/06/19</t>
  </si>
  <si>
    <t>580/19  581/19  582/19</t>
  </si>
  <si>
    <t>23087.002111/2019-61</t>
  </si>
  <si>
    <t>Arcos</t>
  </si>
  <si>
    <t>17 a 19/06/19</t>
  </si>
  <si>
    <t>583/19</t>
  </si>
  <si>
    <t>23087.003341/2019-48</t>
  </si>
  <si>
    <t>Carolina</t>
  </si>
  <si>
    <t>Rio Claro</t>
  </si>
  <si>
    <t>584/19-1C</t>
  </si>
  <si>
    <t>23087.003488/2019-38</t>
  </si>
  <si>
    <t>585/19</t>
  </si>
  <si>
    <t>23087.002485/2019-87</t>
  </si>
  <si>
    <t>Leme</t>
  </si>
  <si>
    <t>586/19   587/19</t>
  </si>
  <si>
    <t>23087.003795/2019-19</t>
  </si>
  <si>
    <r>
      <t>Pedro/ Barison/</t>
    </r>
    <r>
      <rPr>
        <b/>
        <sz val="11"/>
        <rFont val="Liberation Sans"/>
        <family val="2"/>
      </rPr>
      <t xml:space="preserve"> </t>
    </r>
    <r>
      <rPr>
        <b/>
        <strike/>
        <sz val="11"/>
        <rFont val="Liberation Sans"/>
        <family val="2"/>
      </rPr>
      <t>Sarkis</t>
    </r>
  </si>
  <si>
    <t>Itu</t>
  </si>
  <si>
    <t>29 a 30/06/19</t>
  </si>
  <si>
    <r>
      <t xml:space="preserve">588/19  589/19 </t>
    </r>
    <r>
      <rPr>
        <strike/>
        <sz val="11"/>
        <color theme="1"/>
        <rFont val="Liberation Sans"/>
        <family val="2"/>
      </rPr>
      <t xml:space="preserve"> 590/19</t>
    </r>
  </si>
  <si>
    <t>23087.003567/2019-49</t>
  </si>
  <si>
    <t>Rafael Brito</t>
  </si>
  <si>
    <t>Campinas</t>
  </si>
  <si>
    <t>594/19</t>
  </si>
  <si>
    <t>23087.010284/2019-53</t>
  </si>
  <si>
    <t>Tiago/ Thammiris</t>
  </si>
  <si>
    <t>08/07/19</t>
  </si>
  <si>
    <t>1090/19   1093/19</t>
  </si>
  <si>
    <t>09/07/19</t>
  </si>
  <si>
    <t>1091/19   1094/19</t>
  </si>
  <si>
    <t>10/07/19</t>
  </si>
  <si>
    <t>1092/19   1095/19</t>
  </si>
  <si>
    <t>23087.002488/2019-11</t>
  </si>
  <si>
    <t>São Pedro</t>
  </si>
  <si>
    <t>595/19   596/19</t>
  </si>
  <si>
    <t>Total 1º semestre</t>
  </si>
  <si>
    <t>Transporte</t>
  </si>
  <si>
    <t>Cochise</t>
  </si>
  <si>
    <t>457/19</t>
  </si>
  <si>
    <t>Giselle</t>
  </si>
  <si>
    <t>405/19</t>
  </si>
  <si>
    <t>Daniela</t>
  </si>
  <si>
    <t>07 a 10/05/19</t>
  </si>
  <si>
    <t>557/19</t>
  </si>
  <si>
    <t>Rafael Tiezzi</t>
  </si>
  <si>
    <t>696/19</t>
  </si>
  <si>
    <t>23087.004926/2019-85</t>
  </si>
  <si>
    <t>559/19</t>
  </si>
  <si>
    <t xml:space="preserve">Cochise </t>
  </si>
  <si>
    <t>605/19</t>
  </si>
  <si>
    <t>23087.003091/2019-46</t>
  </si>
  <si>
    <t>13/06/19</t>
  </si>
  <si>
    <t>685/19</t>
  </si>
  <si>
    <t>23087.004564/2019-22</t>
  </si>
  <si>
    <t>Fabiano/ Carolina</t>
  </si>
  <si>
    <t>647/19   648/19</t>
  </si>
  <si>
    <t>640/19</t>
  </si>
  <si>
    <t>23087.003414/2019-00</t>
  </si>
  <si>
    <t>Carolina/Pedro</t>
  </si>
  <si>
    <t>637/19   638/19</t>
  </si>
  <si>
    <t>23087.003740/2019-17</t>
  </si>
  <si>
    <t>São Carlos</t>
  </si>
  <si>
    <t>597/19   611/19</t>
  </si>
  <si>
    <t>Total</t>
  </si>
  <si>
    <t>403/19</t>
  </si>
  <si>
    <t>23087.003068/2019-51</t>
  </si>
  <si>
    <t>São João da Boa Vista</t>
  </si>
  <si>
    <t>465/19-1C</t>
  </si>
  <si>
    <t>23087.004563/2019-88</t>
  </si>
  <si>
    <t>645/19   646/19</t>
  </si>
  <si>
    <t>23087.003248/2019-33</t>
  </si>
  <si>
    <t>Carolina/ Fabiano</t>
  </si>
  <si>
    <t>Sta Rosa do Viterbo</t>
  </si>
  <si>
    <t>575/19   576/19</t>
  </si>
  <si>
    <t>Sarkis</t>
  </si>
  <si>
    <t>590/19</t>
  </si>
  <si>
    <t>Inicial</t>
  </si>
  <si>
    <t>Final</t>
  </si>
  <si>
    <t>16</t>
  </si>
  <si>
    <t>2º Semestre</t>
  </si>
  <si>
    <t>1º Semestre</t>
  </si>
  <si>
    <t>Devolução  GRU</t>
  </si>
  <si>
    <t>Diárias servidores</t>
  </si>
  <si>
    <t>Custo Veículo +diárias motorista</t>
  </si>
  <si>
    <t>Viagens</t>
  </si>
  <si>
    <t>Total 2º semestre</t>
  </si>
  <si>
    <t xml:space="preserve">Viagens do 2º semestre de 2019 </t>
  </si>
  <si>
    <t>sem veiculo oficial</t>
  </si>
  <si>
    <t>Participantes</t>
  </si>
  <si>
    <t>23087.012996/2019-15</t>
  </si>
  <si>
    <t>Aguaí, Itu e Rio Claro - SP</t>
  </si>
  <si>
    <t>23087.012994/2019-18</t>
  </si>
  <si>
    <t>Caconde - SP</t>
  </si>
  <si>
    <t>23 e 24/11/19</t>
  </si>
  <si>
    <t>23087.012844/2019-12</t>
  </si>
  <si>
    <t>Marco Antônio</t>
  </si>
  <si>
    <t>Votorantim-SP</t>
  </si>
  <si>
    <t>23087.012803/2019-18</t>
  </si>
  <si>
    <t>Antônio Donizetti</t>
  </si>
  <si>
    <t>Poços de Caldas - MG</t>
  </si>
  <si>
    <t>23087.012960/2019-23</t>
  </si>
  <si>
    <t>Diego Sardinha</t>
  </si>
  <si>
    <t>Botelhos - MG</t>
  </si>
  <si>
    <t>23087.012943/2019-96</t>
  </si>
  <si>
    <t>Cachoeira Paulista - SP</t>
  </si>
  <si>
    <t>23087.013048/2019-99</t>
  </si>
  <si>
    <t>23087.012902/2019-08</t>
  </si>
  <si>
    <t>Paraty - RJ</t>
  </si>
  <si>
    <t>Luciana Botezelli</t>
  </si>
  <si>
    <t>23087.013030/2019-97</t>
  </si>
  <si>
    <t>23087.013035/2019-10</t>
  </si>
  <si>
    <t>23087.012911/2019-91</t>
  </si>
  <si>
    <t>Araxá - MG</t>
  </si>
  <si>
    <t>16 a 18/10/19</t>
  </si>
  <si>
    <t>23087.012987/2019-16</t>
  </si>
  <si>
    <t>Pedro Lemos</t>
  </si>
  <si>
    <t>23087.011664/2019-13</t>
  </si>
  <si>
    <t>São Paulo - SP</t>
  </si>
  <si>
    <t>23087.012950/2019-98</t>
  </si>
  <si>
    <t>São José da Barra - MG</t>
  </si>
  <si>
    <t>23087.012955/2019-11</t>
  </si>
  <si>
    <t>23087.012964/2019-10</t>
  </si>
  <si>
    <t>Leme - SP</t>
  </si>
  <si>
    <t>23087.012980/2019-02</t>
  </si>
  <si>
    <t>São Pedo - SP</t>
  </si>
  <si>
    <t>23087.012811/2019-64</t>
  </si>
  <si>
    <t>23087.012884/2019-56</t>
  </si>
  <si>
    <t>23087.012861/2019-41</t>
  </si>
  <si>
    <t>São Sebastião da Grama - SP</t>
  </si>
  <si>
    <t>23087.012856/2019-39</t>
  </si>
  <si>
    <t>São José do Rio Pardo - SP</t>
  </si>
  <si>
    <t>23087.012867/2019-19</t>
  </si>
  <si>
    <t>Paraguaçu-MG</t>
  </si>
  <si>
    <t>23087.012871/2019-87</t>
  </si>
  <si>
    <t>04 a 08/11/19</t>
  </si>
  <si>
    <t>Osvail</t>
  </si>
  <si>
    <t>23087.013516/2019-25</t>
  </si>
  <si>
    <t>Mogi-Mirim</t>
  </si>
  <si>
    <t>Arthur Nogueira</t>
  </si>
  <si>
    <t>23087.013517/2019-70</t>
  </si>
  <si>
    <t>23087.014238/2019-23</t>
  </si>
  <si>
    <t>Campinas - SP</t>
  </si>
  <si>
    <t>23087.014065/2019-43</t>
  </si>
  <si>
    <t>São Carlos - SP</t>
  </si>
  <si>
    <t>Tiago</t>
  </si>
  <si>
    <t>23087.013968/2019-15</t>
  </si>
  <si>
    <t>Aguaí - SP</t>
  </si>
  <si>
    <t>13 a 14/11/19</t>
  </si>
  <si>
    <t>Campos do Jordão - SP</t>
  </si>
  <si>
    <t>Itaiaçu/ Nazareno</t>
  </si>
  <si>
    <t>23087.013916/2019-31</t>
  </si>
  <si>
    <t>Ana Olívia/ Matheus</t>
  </si>
  <si>
    <t>23087.013905/2019-51</t>
  </si>
  <si>
    <t>09/10/19</t>
  </si>
  <si>
    <t>Mogi-Guaçu - SP</t>
  </si>
  <si>
    <t>23087.014364/2019-88</t>
  </si>
  <si>
    <t>23087.014451/2019-35</t>
  </si>
  <si>
    <t>23087.014758/2019-36</t>
  </si>
  <si>
    <t>Caieiras - SP</t>
  </si>
  <si>
    <t>10/10/19</t>
  </si>
  <si>
    <t>23087.014757/2019-91</t>
  </si>
  <si>
    <t>23087.013897/2019-42</t>
  </si>
  <si>
    <t>23087.014621/2019-81</t>
  </si>
  <si>
    <t>23087.014630/2019-72</t>
  </si>
  <si>
    <t>23087.014636/2019-40</t>
  </si>
  <si>
    <t>23087.014645/2019-31</t>
  </si>
  <si>
    <t>Passos</t>
  </si>
  <si>
    <t>02 a 04/12</t>
  </si>
  <si>
    <t>23087.014624/2019-15</t>
  </si>
  <si>
    <t>23087.013697/2019-90</t>
  </si>
  <si>
    <t>São Roque/ Águas da Prata - SP</t>
  </si>
  <si>
    <t>23087.014865/2019-64</t>
  </si>
  <si>
    <t>1538/19</t>
  </si>
  <si>
    <r>
      <rPr>
        <strike/>
        <sz val="11"/>
        <rFont val="Liberation Sans"/>
        <family val="2"/>
      </rPr>
      <t>Fabiano/</t>
    </r>
    <r>
      <rPr>
        <sz val="11"/>
        <rFont val="Liberation Sans"/>
        <family val="2"/>
      </rPr>
      <t xml:space="preserve"> Carolina</t>
    </r>
  </si>
  <si>
    <t>1647/19</t>
  </si>
  <si>
    <t>1624/19</t>
  </si>
  <si>
    <t>Presentes</t>
  </si>
  <si>
    <t>1657/19</t>
  </si>
  <si>
    <t>1689/19</t>
  </si>
  <si>
    <t>1701/19</t>
  </si>
  <si>
    <t>1698/19</t>
  </si>
  <si>
    <t>1806/19</t>
  </si>
  <si>
    <t>1809/19</t>
  </si>
  <si>
    <r>
      <rPr>
        <strike/>
        <sz val="11"/>
        <rFont val="Liberation Sans"/>
        <family val="2"/>
      </rPr>
      <t>Diego</t>
    </r>
    <r>
      <rPr>
        <sz val="11"/>
        <rFont val="Liberation Sans"/>
        <family val="2"/>
      </rPr>
      <t>/ Tiezzi</t>
    </r>
  </si>
  <si>
    <t>1807/19</t>
  </si>
  <si>
    <t>1810/19</t>
  </si>
  <si>
    <t>1842/19 e 1843/19</t>
  </si>
  <si>
    <t>1845/19</t>
  </si>
  <si>
    <t>1864/19</t>
  </si>
  <si>
    <t>*</t>
  </si>
  <si>
    <t>1953/19 e 1964/19</t>
  </si>
  <si>
    <t>15/10/19</t>
  </si>
  <si>
    <t>1938/19</t>
  </si>
  <si>
    <t>1937/19</t>
  </si>
  <si>
    <t>1986/19</t>
  </si>
  <si>
    <t>2002/19</t>
  </si>
  <si>
    <t>2005/19</t>
  </si>
  <si>
    <t>2004/19</t>
  </si>
  <si>
    <t>2007/19</t>
  </si>
  <si>
    <t>2006/19</t>
  </si>
  <si>
    <t>2024/19</t>
  </si>
  <si>
    <t xml:space="preserve">1939/19, 1940/19, 2043/19  </t>
  </si>
  <si>
    <t>Pedro/Barison/Sarkis</t>
  </si>
  <si>
    <t>2011/19, 2023/19, 2044/19</t>
  </si>
  <si>
    <t>2075/19</t>
  </si>
  <si>
    <t>10 a 14/11/19</t>
  </si>
  <si>
    <t>2076/19</t>
  </si>
  <si>
    <r>
      <rPr>
        <sz val="11"/>
        <rFont val="Liberation Sans"/>
        <family val="2"/>
      </rPr>
      <t>Tiago</t>
    </r>
    <r>
      <rPr>
        <sz val="11"/>
        <color rgb="FFFF0000"/>
        <rFont val="Liberation Sans"/>
        <family val="2"/>
      </rPr>
      <t>/Fabiano/</t>
    </r>
    <r>
      <rPr>
        <strike/>
        <sz val="11"/>
        <rFont val="Liberation Sans"/>
        <family val="2"/>
      </rPr>
      <t>Carolina</t>
    </r>
  </si>
  <si>
    <t>2028/19  2102/19  2103/19</t>
  </si>
  <si>
    <t>Gunther/ Diego/ Alexandre</t>
  </si>
  <si>
    <r>
      <t xml:space="preserve">Edmo, </t>
    </r>
    <r>
      <rPr>
        <strike/>
        <sz val="11"/>
        <rFont val="Liberation Sans"/>
        <family val="2"/>
      </rPr>
      <t>Daniela</t>
    </r>
  </si>
  <si>
    <r>
      <t xml:space="preserve">Fabiano/ </t>
    </r>
    <r>
      <rPr>
        <strike/>
        <sz val="11"/>
        <rFont val="Liberation Sans"/>
        <family val="2"/>
      </rPr>
      <t>Carolina</t>
    </r>
  </si>
  <si>
    <t>23087.003933/2019-83</t>
  </si>
  <si>
    <t>563/19 - 1C</t>
  </si>
  <si>
    <t>756/19 - 1C</t>
  </si>
  <si>
    <r>
      <t xml:space="preserve">1808/19 e </t>
    </r>
    <r>
      <rPr>
        <strike/>
        <sz val="11"/>
        <color theme="1"/>
        <rFont val="Liberation Sans"/>
        <family val="2"/>
      </rPr>
      <t>1935/19</t>
    </r>
  </si>
  <si>
    <t>1935/19</t>
  </si>
  <si>
    <t>30/10 a 01/11</t>
  </si>
  <si>
    <t>Rio Claro/Mogi-Guaçu</t>
  </si>
  <si>
    <t>1984/19 e 1844/19 - 1C</t>
  </si>
  <si>
    <t>1985/19</t>
  </si>
  <si>
    <t>Santa Rosa do Viterbo</t>
  </si>
  <si>
    <r>
      <t xml:space="preserve">2025/19 e </t>
    </r>
    <r>
      <rPr>
        <strike/>
        <sz val="11"/>
        <color theme="1"/>
        <rFont val="Liberation Sans"/>
        <family val="2"/>
      </rPr>
      <t>2026/19</t>
    </r>
  </si>
  <si>
    <t>2026/19</t>
  </si>
  <si>
    <t>2027/19</t>
  </si>
  <si>
    <t>1º semestre</t>
  </si>
  <si>
    <t>2º semestre</t>
  </si>
  <si>
    <t>GASTOS COM TRANSPORTE</t>
  </si>
  <si>
    <t>Diária de motorista</t>
  </si>
  <si>
    <t xml:space="preserve">Custo operacional </t>
  </si>
  <si>
    <t>Resumo dos Gastos com viagens de Graduação em 2019</t>
  </si>
  <si>
    <t>Viagens 2019- Cancelada com perda de recursos</t>
  </si>
  <si>
    <t>Viagens 2019 - Canceladas sem perda de recursos</t>
  </si>
  <si>
    <t>VIAGENS DE GRADUAÇÃO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</si>
</sst>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dd/mm/yy"/>
    <numFmt numFmtId="166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0000"/>
      <name val="Liberation Sans"/>
      <family val="2"/>
    </font>
    <font>
      <sz val="11"/>
      <color theme="1"/>
      <name val="Liberation Sans"/>
      <family val="2"/>
    </font>
    <font>
      <b/>
      <sz val="11"/>
      <color indexed="8"/>
      <name val="Liberation Sans"/>
      <family val="2"/>
    </font>
    <font>
      <b/>
      <sz val="11"/>
      <color theme="0"/>
      <name val="Liberation Sans"/>
      <family val="2"/>
    </font>
    <font>
      <sz val="11"/>
      <color rgb="FF000000"/>
      <name val="Liberation Sans"/>
      <family val="2"/>
    </font>
    <font>
      <sz val="11"/>
      <color indexed="8"/>
      <name val="Liberation Sans"/>
      <family val="2"/>
    </font>
    <font>
      <b/>
      <strike/>
      <sz val="11"/>
      <color indexed="8"/>
      <name val="Liberation Sans"/>
      <family val="2"/>
    </font>
    <font>
      <strike/>
      <sz val="11"/>
      <color indexed="8"/>
      <name val="Liberation Sans"/>
      <family val="2"/>
    </font>
    <font>
      <b/>
      <strike/>
      <sz val="11"/>
      <color rgb="FF000000"/>
      <name val="Liberation Sans"/>
      <family val="2"/>
    </font>
    <font>
      <strike/>
      <sz val="11"/>
      <color theme="1"/>
      <name val="Liberation Sans"/>
      <family val="2"/>
    </font>
    <font>
      <sz val="11"/>
      <name val="Liberation Sans"/>
      <family val="2"/>
    </font>
    <font>
      <b/>
      <sz val="11"/>
      <name val="Liberation Sans"/>
      <family val="2"/>
    </font>
    <font>
      <b/>
      <strike/>
      <sz val="11"/>
      <name val="Liberation Sans"/>
      <family val="2"/>
    </font>
    <font>
      <b/>
      <i/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theme="0"/>
      <name val="Liberation Sans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color theme="1"/>
      <name val="Liberation Sans"/>
      <family val="2"/>
    </font>
    <font>
      <sz val="11"/>
      <color rgb="FFFF0000"/>
      <name val="Liberation Sans"/>
      <family val="2"/>
    </font>
    <font>
      <strike/>
      <sz val="11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30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4" tint="-0.499984740745262"/>
        <bgColor indexed="43"/>
      </patternFill>
    </fill>
    <fill>
      <patternFill patternType="solid">
        <fgColor theme="0"/>
        <b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164" fontId="5" fillId="3" borderId="6" xfId="3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4" fillId="2" borderId="6" xfId="0" applyFont="1" applyFill="1" applyBorder="1"/>
    <xf numFmtId="0" fontId="3" fillId="2" borderId="6" xfId="0" applyFont="1" applyFill="1" applyBorder="1"/>
    <xf numFmtId="165" fontId="3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7" fillId="5" borderId="6" xfId="3" applyNumberFormat="1" applyFont="1" applyFill="1" applyBorder="1"/>
    <xf numFmtId="164" fontId="7" fillId="6" borderId="6" xfId="3" applyNumberFormat="1" applyFont="1" applyFill="1" applyBorder="1"/>
    <xf numFmtId="164" fontId="7" fillId="2" borderId="6" xfId="3" applyNumberFormat="1" applyFont="1" applyFill="1" applyBorder="1"/>
    <xf numFmtId="164" fontId="7" fillId="7" borderId="3" xfId="3" applyNumberFormat="1" applyFont="1" applyFill="1" applyBorder="1"/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4" fillId="0" borderId="6" xfId="0" applyFont="1" applyFill="1" applyBorder="1"/>
    <xf numFmtId="0" fontId="3" fillId="0" borderId="6" xfId="0" applyFont="1" applyFill="1" applyBorder="1"/>
    <xf numFmtId="165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Fill="1" applyBorder="1" applyAlignment="1">
      <alignment horizontal="center"/>
    </xf>
    <xf numFmtId="0" fontId="12" fillId="0" borderId="6" xfId="0" applyFont="1" applyBorder="1"/>
    <xf numFmtId="14" fontId="12" fillId="0" borderId="6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/>
    <xf numFmtId="0" fontId="12" fillId="2" borderId="6" xfId="0" applyFont="1" applyFill="1" applyBorder="1"/>
    <xf numFmtId="165" fontId="12" fillId="0" borderId="6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4" fontId="12" fillId="5" borderId="6" xfId="3" applyNumberFormat="1" applyFont="1" applyFill="1" applyBorder="1"/>
    <xf numFmtId="164" fontId="12" fillId="6" borderId="6" xfId="3" applyNumberFormat="1" applyFont="1" applyFill="1" applyBorder="1"/>
    <xf numFmtId="164" fontId="5" fillId="3" borderId="4" xfId="0" applyNumberFormat="1" applyFont="1" applyFill="1" applyBorder="1" applyAlignment="1">
      <alignment vertical="center"/>
    </xf>
    <xf numFmtId="164" fontId="5" fillId="3" borderId="7" xfId="3" applyNumberFormat="1" applyFont="1" applyFill="1" applyBorder="1"/>
    <xf numFmtId="164" fontId="5" fillId="3" borderId="0" xfId="3" applyNumberFormat="1" applyFont="1" applyFill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15" fillId="6" borderId="6" xfId="1" applyFont="1" applyFill="1" applyBorder="1" applyAlignment="1">
      <alignment horizontal="left" vertical="center"/>
    </xf>
    <xf numFmtId="44" fontId="15" fillId="6" borderId="6" xfId="1" applyFont="1" applyFill="1" applyBorder="1" applyAlignment="1">
      <alignment vertical="center"/>
    </xf>
    <xf numFmtId="44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4" fontId="3" fillId="0" borderId="0" xfId="0" applyNumberFormat="1" applyFont="1"/>
    <xf numFmtId="44" fontId="3" fillId="0" borderId="0" xfId="1" applyFont="1"/>
    <xf numFmtId="0" fontId="3" fillId="2" borderId="0" xfId="0" applyFont="1" applyFill="1"/>
    <xf numFmtId="166" fontId="3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4" fontId="7" fillId="2" borderId="6" xfId="0" applyNumberFormat="1" applyFont="1" applyFill="1" applyBorder="1" applyAlignment="1">
      <alignment horizontal="center"/>
    </xf>
    <xf numFmtId="3" fontId="7" fillId="0" borderId="6" xfId="0" applyNumberFormat="1" applyFont="1" applyBorder="1"/>
    <xf numFmtId="0" fontId="16" fillId="2" borderId="6" xfId="0" applyFont="1" applyFill="1" applyBorder="1" applyAlignment="1">
      <alignment horizontal="left"/>
    </xf>
    <xf numFmtId="166" fontId="3" fillId="2" borderId="6" xfId="0" applyNumberFormat="1" applyFont="1" applyFill="1" applyBorder="1" applyAlignment="1">
      <alignment horizontal="left"/>
    </xf>
    <xf numFmtId="166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4" fontId="7" fillId="2" borderId="6" xfId="1" applyFont="1" applyFill="1" applyBorder="1" applyAlignment="1"/>
    <xf numFmtId="0" fontId="3" fillId="0" borderId="6" xfId="0" applyFont="1" applyBorder="1" applyAlignment="1">
      <alignment horizontal="left"/>
    </xf>
    <xf numFmtId="166" fontId="3" fillId="0" borderId="6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6" xfId="0" applyFont="1" applyBorder="1"/>
    <xf numFmtId="166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4" fontId="7" fillId="2" borderId="6" xfId="1" applyFont="1" applyFill="1" applyBorder="1"/>
    <xf numFmtId="0" fontId="7" fillId="2" borderId="6" xfId="0" applyFont="1" applyFill="1" applyBorder="1"/>
    <xf numFmtId="0" fontId="17" fillId="3" borderId="0" xfId="0" applyFont="1" applyFill="1"/>
    <xf numFmtId="44" fontId="5" fillId="3" borderId="0" xfId="0" applyNumberFormat="1" applyFont="1" applyFill="1"/>
    <xf numFmtId="0" fontId="17" fillId="2" borderId="9" xfId="0" applyFont="1" applyFill="1" applyBorder="1"/>
    <xf numFmtId="44" fontId="5" fillId="2" borderId="9" xfId="0" applyNumberFormat="1" applyFont="1" applyFill="1" applyBorder="1"/>
    <xf numFmtId="44" fontId="3" fillId="0" borderId="6" xfId="1" applyFont="1" applyFill="1" applyBorder="1" applyAlignment="1">
      <alignment horizontal="left"/>
    </xf>
    <xf numFmtId="14" fontId="7" fillId="2" borderId="6" xfId="0" applyNumberFormat="1" applyFont="1" applyFill="1" applyBorder="1" applyAlignment="1">
      <alignment horizontal="center"/>
    </xf>
    <xf numFmtId="164" fontId="7" fillId="0" borderId="6" xfId="3" applyNumberFormat="1" applyFont="1" applyFill="1" applyBorder="1"/>
    <xf numFmtId="14" fontId="12" fillId="0" borderId="6" xfId="0" applyNumberFormat="1" applyFont="1" applyBorder="1" applyAlignment="1">
      <alignment horizontal="center"/>
    </xf>
    <xf numFmtId="44" fontId="3" fillId="2" borderId="0" xfId="1" applyFont="1" applyFill="1"/>
    <xf numFmtId="164" fontId="5" fillId="4" borderId="5" xfId="3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44" fontId="5" fillId="3" borderId="6" xfId="1" applyFont="1" applyFill="1" applyBorder="1"/>
    <xf numFmtId="44" fontId="5" fillId="3" borderId="4" xfId="1" applyFont="1" applyFill="1" applyBorder="1"/>
    <xf numFmtId="0" fontId="3" fillId="2" borderId="0" xfId="0" applyFont="1" applyFill="1" applyBorder="1"/>
    <xf numFmtId="44" fontId="3" fillId="2" borderId="6" xfId="1" applyFont="1" applyFill="1" applyBorder="1"/>
    <xf numFmtId="0" fontId="20" fillId="2" borderId="6" xfId="0" applyFont="1" applyFill="1" applyBorder="1"/>
    <xf numFmtId="44" fontId="3" fillId="0" borderId="0" xfId="0" applyNumberFormat="1" applyFont="1"/>
    <xf numFmtId="44" fontId="15" fillId="6" borderId="7" xfId="1" applyFont="1" applyFill="1" applyBorder="1" applyAlignment="1">
      <alignment vertical="center"/>
    </xf>
    <xf numFmtId="44" fontId="15" fillId="6" borderId="7" xfId="1" applyFont="1" applyFill="1" applyBorder="1" applyAlignment="1">
      <alignment horizontal="center" vertical="center"/>
    </xf>
    <xf numFmtId="0" fontId="3" fillId="2" borderId="0" xfId="0" applyFont="1" applyFill="1" applyAlignment="1"/>
    <xf numFmtId="44" fontId="5" fillId="3" borderId="6" xfId="1" applyFont="1" applyFill="1" applyBorder="1" applyAlignment="1">
      <alignment vertical="center"/>
    </xf>
    <xf numFmtId="44" fontId="5" fillId="8" borderId="6" xfId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3" fillId="7" borderId="6" xfId="1" applyFont="1" applyFill="1" applyBorder="1"/>
    <xf numFmtId="44" fontId="3" fillId="6" borderId="6" xfId="1" applyFont="1" applyFill="1" applyBorder="1"/>
    <xf numFmtId="44" fontId="3" fillId="5" borderId="6" xfId="1" applyFont="1" applyFill="1" applyBorder="1"/>
    <xf numFmtId="0" fontId="12" fillId="0" borderId="6" xfId="0" applyFont="1" applyFill="1" applyBorder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0" fontId="3" fillId="2" borderId="0" xfId="0" applyFont="1" applyFill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3" fillId="0" borderId="6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44" fontId="3" fillId="9" borderId="6" xfId="1" applyFont="1" applyFill="1" applyBorder="1"/>
    <xf numFmtId="44" fontId="4" fillId="2" borderId="0" xfId="1" applyFont="1" applyFill="1" applyBorder="1" applyAlignment="1">
      <alignment horizontal="center"/>
    </xf>
    <xf numFmtId="44" fontId="12" fillId="2" borderId="6" xfId="1" applyFont="1" applyFill="1" applyBorder="1"/>
    <xf numFmtId="164" fontId="12" fillId="2" borderId="6" xfId="3" applyNumberFormat="1" applyFont="1" applyFill="1" applyBorder="1"/>
    <xf numFmtId="0" fontId="3" fillId="0" borderId="0" xfId="0" applyFont="1" applyAlignment="1">
      <alignment horizontal="center"/>
    </xf>
    <xf numFmtId="44" fontId="5" fillId="3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44" fontId="12" fillId="0" borderId="6" xfId="1" applyFont="1" applyFill="1" applyBorder="1"/>
    <xf numFmtId="44" fontId="3" fillId="0" borderId="6" xfId="1" applyFont="1" applyFill="1" applyBorder="1"/>
    <xf numFmtId="164" fontId="16" fillId="2" borderId="0" xfId="0" applyNumberFormat="1" applyFont="1" applyFill="1" applyBorder="1" applyAlignment="1">
      <alignment horizontal="center"/>
    </xf>
    <xf numFmtId="44" fontId="3" fillId="0" borderId="6" xfId="0" applyNumberFormat="1" applyFont="1" applyBorder="1"/>
    <xf numFmtId="44" fontId="3" fillId="0" borderId="6" xfId="1" applyFont="1" applyBorder="1"/>
    <xf numFmtId="164" fontId="3" fillId="0" borderId="6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21" fillId="0" borderId="0" xfId="0" applyFont="1"/>
    <xf numFmtId="44" fontId="15" fillId="2" borderId="0" xfId="1" applyFont="1" applyFill="1" applyBorder="1" applyAlignment="1">
      <alignment vertical="center"/>
    </xf>
    <xf numFmtId="164" fontId="5" fillId="4" borderId="8" xfId="3" applyNumberFormat="1" applyFont="1" applyFill="1" applyBorder="1" applyAlignment="1">
      <alignment horizontal="center" vertical="center" wrapText="1"/>
    </xf>
    <xf numFmtId="164" fontId="5" fillId="4" borderId="10" xfId="3" applyNumberFormat="1" applyFont="1" applyFill="1" applyBorder="1" applyAlignment="1">
      <alignment horizontal="center" vertical="center" wrapText="1"/>
    </xf>
    <xf numFmtId="164" fontId="5" fillId="3" borderId="11" xfId="3" applyNumberFormat="1" applyFont="1" applyFill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4" fontId="5" fillId="3" borderId="9" xfId="1" applyFont="1" applyFill="1" applyBorder="1" applyAlignment="1">
      <alignment horizontal="center"/>
    </xf>
    <xf numFmtId="44" fontId="5" fillId="3" borderId="4" xfId="1" applyFont="1" applyFill="1" applyBorder="1" applyAlignment="1">
      <alignment horizontal="center"/>
    </xf>
    <xf numFmtId="164" fontId="5" fillId="4" borderId="6" xfId="3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164" fontId="5" fillId="3" borderId="5" xfId="3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64" fontId="5" fillId="3" borderId="4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164" fontId="5" fillId="4" borderId="2" xfId="3" applyNumberFormat="1" applyFont="1" applyFill="1" applyBorder="1" applyAlignment="1">
      <alignment horizontal="center" vertical="center"/>
    </xf>
    <xf numFmtId="164" fontId="5" fillId="4" borderId="5" xfId="3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180977</xdr:colOff>
      <xdr:row>0</xdr:row>
      <xdr:rowOff>104775</xdr:rowOff>
    </xdr:from>
    <xdr:to>
      <xdr:col>8</xdr:col>
      <xdr:colOff>1191569</xdr:colOff>
      <xdr:row>2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7" y="104775"/>
          <a:ext cx="101059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K2"/>
    </sheetView>
  </sheetViews>
  <sheetFormatPr defaultRowHeight="19.5" customHeight="1" x14ac:dyDescent="0.2"/>
  <cols>
    <col min="1" max="1" width="23.28515625" style="1" customWidth="1"/>
    <col min="2" max="2" width="30.85546875" style="45" customWidth="1"/>
    <col min="3" max="3" width="33.7109375" style="45" customWidth="1"/>
    <col min="4" max="4" width="17.5703125" style="93" customWidth="1"/>
    <col min="5" max="5" width="26.140625" style="45" customWidth="1"/>
    <col min="6" max="6" width="19.42578125" style="45" customWidth="1"/>
    <col min="7" max="8" width="19.42578125" style="71" customWidth="1"/>
    <col min="9" max="9" width="22.7109375" style="71" customWidth="1"/>
    <col min="10" max="10" width="9.7109375" style="41" customWidth="1"/>
    <col min="11" max="11" width="12.5703125" style="42" customWidth="1"/>
    <col min="12" max="12" width="11" style="1" customWidth="1"/>
    <col min="13" max="16384" width="9.140625" style="1"/>
  </cols>
  <sheetData>
    <row r="1" spans="1:11" ht="30.75" customHeight="1" x14ac:dyDescent="0.4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9.5" customHeight="1" x14ac:dyDescent="0.2">
      <c r="A2" s="139" t="s">
        <v>359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39" customHeight="1" x14ac:dyDescent="0.2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9.5" customHeight="1" x14ac:dyDescent="0.2">
      <c r="A5" s="131" t="s">
        <v>2</v>
      </c>
      <c r="B5" s="131" t="s">
        <v>3</v>
      </c>
      <c r="C5" s="131" t="s">
        <v>4</v>
      </c>
      <c r="D5" s="141" t="s">
        <v>5</v>
      </c>
      <c r="E5" s="131" t="s">
        <v>6</v>
      </c>
      <c r="F5" s="135" t="s">
        <v>7</v>
      </c>
      <c r="G5" s="133" t="s">
        <v>8</v>
      </c>
      <c r="H5" s="134"/>
      <c r="I5" s="143" t="s">
        <v>9</v>
      </c>
      <c r="J5" s="120" t="s">
        <v>214</v>
      </c>
      <c r="K5" s="121"/>
    </row>
    <row r="6" spans="1:11" ht="19.5" customHeight="1" x14ac:dyDescent="0.2">
      <c r="A6" s="132"/>
      <c r="B6" s="132"/>
      <c r="C6" s="132"/>
      <c r="D6" s="142"/>
      <c r="E6" s="132"/>
      <c r="F6" s="136"/>
      <c r="G6" s="2" t="s">
        <v>10</v>
      </c>
      <c r="H6" s="2" t="s">
        <v>11</v>
      </c>
      <c r="I6" s="144"/>
      <c r="J6" s="72" t="s">
        <v>202</v>
      </c>
      <c r="K6" s="72" t="s">
        <v>203</v>
      </c>
    </row>
    <row r="7" spans="1:11" ht="19.5" customHeight="1" x14ac:dyDescent="0.2">
      <c r="A7" s="3" t="s">
        <v>12</v>
      </c>
      <c r="B7" s="4" t="s">
        <v>13</v>
      </c>
      <c r="C7" s="5" t="s">
        <v>14</v>
      </c>
      <c r="D7" s="6">
        <v>43545</v>
      </c>
      <c r="E7" s="7" t="s">
        <v>15</v>
      </c>
      <c r="F7" s="8">
        <f>778.94+797.9</f>
        <v>1576.8400000000001</v>
      </c>
      <c r="G7" s="9">
        <f>60+60</f>
        <v>120</v>
      </c>
      <c r="H7" s="10">
        <v>67.680000000000007</v>
      </c>
      <c r="I7" s="11">
        <f>F7+G7+H7</f>
        <v>1764.5200000000002</v>
      </c>
      <c r="J7" s="73">
        <v>40</v>
      </c>
      <c r="K7" s="73">
        <v>26</v>
      </c>
    </row>
    <row r="8" spans="1:11" ht="19.5" customHeight="1" x14ac:dyDescent="0.2">
      <c r="A8" s="3" t="s">
        <v>16</v>
      </c>
      <c r="B8" s="4" t="s">
        <v>17</v>
      </c>
      <c r="C8" s="5" t="s">
        <v>18</v>
      </c>
      <c r="D8" s="6">
        <v>43552</v>
      </c>
      <c r="E8" s="7" t="s">
        <v>19</v>
      </c>
      <c r="F8" s="8">
        <v>59.34</v>
      </c>
      <c r="G8" s="9">
        <v>25</v>
      </c>
      <c r="H8" s="10">
        <v>67.680000000000007</v>
      </c>
      <c r="I8" s="11">
        <f t="shared" ref="I8:I51" si="0">F8+G8+H8</f>
        <v>152.02000000000001</v>
      </c>
      <c r="J8" s="73">
        <v>4</v>
      </c>
      <c r="K8" s="73">
        <v>4</v>
      </c>
    </row>
    <row r="9" spans="1:11" ht="19.5" customHeight="1" x14ac:dyDescent="0.2">
      <c r="A9" s="3" t="s">
        <v>20</v>
      </c>
      <c r="B9" s="4" t="s">
        <v>21</v>
      </c>
      <c r="C9" s="5" t="s">
        <v>22</v>
      </c>
      <c r="D9" s="6">
        <v>43552</v>
      </c>
      <c r="E9" s="7" t="s">
        <v>23</v>
      </c>
      <c r="F9" s="8">
        <v>47.4</v>
      </c>
      <c r="G9" s="9">
        <v>0</v>
      </c>
      <c r="H9" s="10">
        <v>0</v>
      </c>
      <c r="I9" s="11">
        <f t="shared" si="0"/>
        <v>47.4</v>
      </c>
      <c r="J9" s="73">
        <v>21</v>
      </c>
      <c r="K9" s="73">
        <v>14</v>
      </c>
    </row>
    <row r="10" spans="1:11" ht="19.5" customHeight="1" x14ac:dyDescent="0.2">
      <c r="A10" s="3" t="s">
        <v>24</v>
      </c>
      <c r="B10" s="4" t="s">
        <v>21</v>
      </c>
      <c r="C10" s="5" t="s">
        <v>22</v>
      </c>
      <c r="D10" s="6">
        <v>43558</v>
      </c>
      <c r="E10" s="7" t="s">
        <v>25</v>
      </c>
      <c r="F10" s="8">
        <f>63.2+61.62</f>
        <v>124.82</v>
      </c>
      <c r="G10" s="9">
        <v>0</v>
      </c>
      <c r="H10" s="10">
        <v>0</v>
      </c>
      <c r="I10" s="11">
        <f t="shared" si="0"/>
        <v>124.82</v>
      </c>
      <c r="J10" s="73">
        <v>42</v>
      </c>
      <c r="K10" s="73">
        <v>36</v>
      </c>
    </row>
    <row r="11" spans="1:11" ht="19.5" customHeight="1" x14ac:dyDescent="0.2">
      <c r="A11" s="3" t="s">
        <v>26</v>
      </c>
      <c r="B11" s="4" t="s">
        <v>27</v>
      </c>
      <c r="C11" s="5" t="s">
        <v>28</v>
      </c>
      <c r="D11" s="6">
        <v>43559</v>
      </c>
      <c r="E11" s="14" t="s">
        <v>29</v>
      </c>
      <c r="F11" s="8">
        <f>775.78+714.16</f>
        <v>1489.94</v>
      </c>
      <c r="G11" s="9">
        <f>60+60</f>
        <v>120</v>
      </c>
      <c r="H11" s="10">
        <v>67.680000000000007</v>
      </c>
      <c r="I11" s="11">
        <f t="shared" si="0"/>
        <v>1677.6200000000001</v>
      </c>
      <c r="J11" s="73">
        <v>40</v>
      </c>
      <c r="K11" s="73">
        <v>27</v>
      </c>
    </row>
    <row r="12" spans="1:11" ht="19.5" customHeight="1" x14ac:dyDescent="0.2">
      <c r="A12" s="3" t="s">
        <v>30</v>
      </c>
      <c r="B12" s="4" t="s">
        <v>31</v>
      </c>
      <c r="C12" s="5" t="s">
        <v>32</v>
      </c>
      <c r="D12" s="6">
        <v>43563</v>
      </c>
      <c r="E12" s="14" t="s">
        <v>33</v>
      </c>
      <c r="F12" s="8">
        <f>243.32+240.16</f>
        <v>483.48</v>
      </c>
      <c r="G12" s="9">
        <f>25+25</f>
        <v>50</v>
      </c>
      <c r="H12" s="10">
        <v>67.680000000000007</v>
      </c>
      <c r="I12" s="11">
        <f t="shared" si="0"/>
        <v>601.16000000000008</v>
      </c>
      <c r="J12" s="73">
        <v>39</v>
      </c>
      <c r="K12" s="73">
        <v>33</v>
      </c>
    </row>
    <row r="13" spans="1:11" ht="19.5" customHeight="1" x14ac:dyDescent="0.2">
      <c r="A13" s="3" t="s">
        <v>34</v>
      </c>
      <c r="B13" s="4" t="s">
        <v>35</v>
      </c>
      <c r="C13" s="5" t="s">
        <v>22</v>
      </c>
      <c r="D13" s="6">
        <v>43565</v>
      </c>
      <c r="E13" s="14" t="s">
        <v>36</v>
      </c>
      <c r="F13" s="8">
        <f>72.68+15.18</f>
        <v>87.860000000000014</v>
      </c>
      <c r="G13" s="9">
        <v>0</v>
      </c>
      <c r="H13" s="10">
        <v>0</v>
      </c>
      <c r="I13" s="11">
        <f t="shared" si="0"/>
        <v>87.860000000000014</v>
      </c>
      <c r="J13" s="73">
        <v>40</v>
      </c>
      <c r="K13" s="73">
        <v>22</v>
      </c>
    </row>
    <row r="14" spans="1:11" ht="19.5" customHeight="1" x14ac:dyDescent="0.2">
      <c r="A14" s="3" t="s">
        <v>37</v>
      </c>
      <c r="B14" s="4" t="s">
        <v>38</v>
      </c>
      <c r="C14" s="5" t="s">
        <v>39</v>
      </c>
      <c r="D14" s="6">
        <v>43565</v>
      </c>
      <c r="E14" s="14" t="s">
        <v>40</v>
      </c>
      <c r="F14" s="8">
        <v>745.76</v>
      </c>
      <c r="G14" s="9">
        <v>35</v>
      </c>
      <c r="H14" s="10">
        <v>106.2</v>
      </c>
      <c r="I14" s="11">
        <f t="shared" si="0"/>
        <v>886.96</v>
      </c>
      <c r="J14" s="73">
        <v>17</v>
      </c>
      <c r="K14" s="73">
        <v>11</v>
      </c>
    </row>
    <row r="15" spans="1:11" ht="19.5" customHeight="1" x14ac:dyDescent="0.2">
      <c r="A15" s="3" t="s">
        <v>41</v>
      </c>
      <c r="B15" s="4" t="s">
        <v>42</v>
      </c>
      <c r="C15" s="5" t="s">
        <v>43</v>
      </c>
      <c r="D15" s="6">
        <v>43567</v>
      </c>
      <c r="E15" s="14" t="s">
        <v>44</v>
      </c>
      <c r="F15" s="8">
        <f>387.1+377.62</f>
        <v>764.72</v>
      </c>
      <c r="G15" s="9">
        <f>35+35</f>
        <v>70</v>
      </c>
      <c r="H15" s="10">
        <v>67.680000000000007</v>
      </c>
      <c r="I15" s="11">
        <f t="shared" si="0"/>
        <v>902.40000000000009</v>
      </c>
      <c r="J15" s="73">
        <v>37</v>
      </c>
      <c r="K15" s="73">
        <v>32</v>
      </c>
    </row>
    <row r="16" spans="1:11" ht="19.5" customHeight="1" x14ac:dyDescent="0.2">
      <c r="A16" s="3" t="s">
        <v>45</v>
      </c>
      <c r="B16" s="4" t="s">
        <v>21</v>
      </c>
      <c r="C16" s="5" t="s">
        <v>46</v>
      </c>
      <c r="D16" s="6">
        <v>43572</v>
      </c>
      <c r="E16" s="7" t="s">
        <v>47</v>
      </c>
      <c r="F16" s="8">
        <f>355.5+358.66</f>
        <v>714.16000000000008</v>
      </c>
      <c r="G16" s="9">
        <f>25+25</f>
        <v>50</v>
      </c>
      <c r="H16" s="10">
        <v>67.680000000000007</v>
      </c>
      <c r="I16" s="11">
        <f t="shared" si="0"/>
        <v>831.84000000000015</v>
      </c>
      <c r="J16" s="73">
        <v>42</v>
      </c>
      <c r="K16" s="73">
        <v>26</v>
      </c>
    </row>
    <row r="17" spans="1:11" ht="19.5" customHeight="1" x14ac:dyDescent="0.2">
      <c r="A17" s="3" t="s">
        <v>48</v>
      </c>
      <c r="B17" s="4" t="s">
        <v>42</v>
      </c>
      <c r="C17" s="5" t="s">
        <v>49</v>
      </c>
      <c r="D17" s="6">
        <v>43579</v>
      </c>
      <c r="E17" s="7" t="s">
        <v>50</v>
      </c>
      <c r="F17" s="8">
        <f>586.18+575.12</f>
        <v>1161.3</v>
      </c>
      <c r="G17" s="9">
        <f>35+35</f>
        <v>70</v>
      </c>
      <c r="H17" s="10">
        <v>67.680000000000007</v>
      </c>
      <c r="I17" s="11">
        <f t="shared" si="0"/>
        <v>1298.98</v>
      </c>
      <c r="J17" s="73">
        <v>30</v>
      </c>
      <c r="K17" s="73">
        <v>27</v>
      </c>
    </row>
    <row r="18" spans="1:11" ht="19.5" customHeight="1" x14ac:dyDescent="0.2">
      <c r="A18" s="3" t="s">
        <v>51</v>
      </c>
      <c r="B18" s="4" t="s">
        <v>52</v>
      </c>
      <c r="C18" s="5" t="s">
        <v>53</v>
      </c>
      <c r="D18" s="6">
        <v>43580</v>
      </c>
      <c r="E18" s="7" t="s">
        <v>54</v>
      </c>
      <c r="F18" s="8">
        <f>203.82+178.54</f>
        <v>382.36</v>
      </c>
      <c r="G18" s="9">
        <f>35+35</f>
        <v>70</v>
      </c>
      <c r="H18" s="10">
        <f>67.68+67.68</f>
        <v>135.36000000000001</v>
      </c>
      <c r="I18" s="11">
        <f t="shared" si="0"/>
        <v>587.72</v>
      </c>
      <c r="J18" s="73">
        <v>40</v>
      </c>
      <c r="K18" s="73">
        <v>26</v>
      </c>
    </row>
    <row r="19" spans="1:11" ht="19.5" customHeight="1" x14ac:dyDescent="0.2">
      <c r="A19" s="3" t="s">
        <v>55</v>
      </c>
      <c r="B19" s="4" t="s">
        <v>56</v>
      </c>
      <c r="C19" s="5" t="s">
        <v>32</v>
      </c>
      <c r="D19" s="6">
        <v>43584</v>
      </c>
      <c r="E19" s="7" t="s">
        <v>57</v>
      </c>
      <c r="F19" s="8">
        <v>279.66000000000003</v>
      </c>
      <c r="G19" s="9">
        <v>60</v>
      </c>
      <c r="H19" s="10">
        <v>67.680000000000007</v>
      </c>
      <c r="I19" s="11">
        <f t="shared" si="0"/>
        <v>407.34000000000003</v>
      </c>
      <c r="J19" s="73">
        <v>11</v>
      </c>
      <c r="K19" s="73">
        <v>10</v>
      </c>
    </row>
    <row r="20" spans="1:11" ht="19.5" customHeight="1" x14ac:dyDescent="0.2">
      <c r="A20" s="3" t="s">
        <v>58</v>
      </c>
      <c r="B20" s="4" t="s">
        <v>21</v>
      </c>
      <c r="C20" s="5" t="s">
        <v>22</v>
      </c>
      <c r="D20" s="6">
        <v>43584</v>
      </c>
      <c r="E20" s="7" t="s">
        <v>59</v>
      </c>
      <c r="F20" s="8">
        <v>30.02</v>
      </c>
      <c r="G20" s="9">
        <v>0</v>
      </c>
      <c r="H20" s="10">
        <v>0</v>
      </c>
      <c r="I20" s="11">
        <f t="shared" si="0"/>
        <v>30.02</v>
      </c>
      <c r="J20" s="73">
        <v>15</v>
      </c>
      <c r="K20" s="73">
        <v>7</v>
      </c>
    </row>
    <row r="21" spans="1:11" ht="19.5" customHeight="1" x14ac:dyDescent="0.2">
      <c r="A21" s="3" t="s">
        <v>60</v>
      </c>
      <c r="B21" s="4" t="s">
        <v>42</v>
      </c>
      <c r="C21" s="5" t="s">
        <v>22</v>
      </c>
      <c r="D21" s="6">
        <v>43585</v>
      </c>
      <c r="E21" s="7" t="s">
        <v>61</v>
      </c>
      <c r="F21" s="8">
        <f>6.32+31.6</f>
        <v>37.92</v>
      </c>
      <c r="G21" s="9">
        <v>0</v>
      </c>
      <c r="H21" s="10">
        <v>0</v>
      </c>
      <c r="I21" s="11">
        <f t="shared" si="0"/>
        <v>37.92</v>
      </c>
      <c r="J21" s="73">
        <v>30</v>
      </c>
      <c r="K21" s="73">
        <v>26</v>
      </c>
    </row>
    <row r="22" spans="1:11" ht="19.5" customHeight="1" x14ac:dyDescent="0.2">
      <c r="A22" s="3" t="s">
        <v>62</v>
      </c>
      <c r="B22" s="4" t="s">
        <v>35</v>
      </c>
      <c r="C22" s="5" t="s">
        <v>22</v>
      </c>
      <c r="D22" s="6">
        <v>43587</v>
      </c>
      <c r="E22" s="12" t="s">
        <v>63</v>
      </c>
      <c r="F22" s="8">
        <v>55.3</v>
      </c>
      <c r="G22" s="9">
        <v>0</v>
      </c>
      <c r="H22" s="10">
        <v>0</v>
      </c>
      <c r="I22" s="11">
        <f t="shared" si="0"/>
        <v>55.3</v>
      </c>
      <c r="J22" s="73">
        <v>15</v>
      </c>
      <c r="K22" s="73">
        <v>14</v>
      </c>
    </row>
    <row r="23" spans="1:11" ht="19.5" customHeight="1" x14ac:dyDescent="0.2">
      <c r="A23" s="15" t="s">
        <v>64</v>
      </c>
      <c r="B23" s="16" t="s">
        <v>21</v>
      </c>
      <c r="C23" s="17" t="s">
        <v>22</v>
      </c>
      <c r="D23" s="18">
        <v>43587</v>
      </c>
      <c r="E23" s="14" t="s">
        <v>65</v>
      </c>
      <c r="F23" s="8">
        <v>50.56</v>
      </c>
      <c r="G23" s="9">
        <v>0</v>
      </c>
      <c r="H23" s="10">
        <v>0</v>
      </c>
      <c r="I23" s="11">
        <f t="shared" si="0"/>
        <v>50.56</v>
      </c>
      <c r="J23" s="73">
        <v>21</v>
      </c>
      <c r="K23" s="73">
        <v>14</v>
      </c>
    </row>
    <row r="24" spans="1:11" ht="19.5" customHeight="1" x14ac:dyDescent="0.2">
      <c r="A24" s="3" t="s">
        <v>66</v>
      </c>
      <c r="B24" s="4" t="s">
        <v>17</v>
      </c>
      <c r="C24" s="5" t="s">
        <v>67</v>
      </c>
      <c r="D24" s="6">
        <v>43588</v>
      </c>
      <c r="E24" s="12" t="s">
        <v>68</v>
      </c>
      <c r="F24" s="8">
        <v>139.04</v>
      </c>
      <c r="G24" s="9">
        <v>25</v>
      </c>
      <c r="H24" s="10">
        <v>67.680000000000007</v>
      </c>
      <c r="I24" s="11">
        <f t="shared" si="0"/>
        <v>231.72</v>
      </c>
      <c r="J24" s="73">
        <v>21</v>
      </c>
      <c r="K24" s="73">
        <v>15</v>
      </c>
    </row>
    <row r="25" spans="1:11" ht="19.5" customHeight="1" x14ac:dyDescent="0.2">
      <c r="A25" s="3" t="s">
        <v>69</v>
      </c>
      <c r="B25" s="4" t="s">
        <v>42</v>
      </c>
      <c r="C25" s="5" t="s">
        <v>70</v>
      </c>
      <c r="D25" s="18">
        <v>43591</v>
      </c>
      <c r="E25" s="7" t="s">
        <v>71</v>
      </c>
      <c r="F25" s="8">
        <v>184.8</v>
      </c>
      <c r="G25" s="9">
        <v>25</v>
      </c>
      <c r="H25" s="10">
        <v>67.680000000000007</v>
      </c>
      <c r="I25" s="11">
        <f t="shared" si="0"/>
        <v>277.48</v>
      </c>
      <c r="J25" s="73">
        <v>30</v>
      </c>
      <c r="K25" s="73">
        <v>24</v>
      </c>
    </row>
    <row r="26" spans="1:11" ht="19.5" customHeight="1" x14ac:dyDescent="0.2">
      <c r="A26" s="3" t="s">
        <v>72</v>
      </c>
      <c r="B26" s="4" t="s">
        <v>21</v>
      </c>
      <c r="C26" s="5" t="s">
        <v>22</v>
      </c>
      <c r="D26" s="6">
        <v>43594</v>
      </c>
      <c r="E26" s="12" t="s">
        <v>73</v>
      </c>
      <c r="F26" s="8">
        <v>0</v>
      </c>
      <c r="G26" s="9">
        <v>0</v>
      </c>
      <c r="H26" s="10">
        <v>0</v>
      </c>
      <c r="I26" s="11">
        <f t="shared" si="0"/>
        <v>0</v>
      </c>
      <c r="J26" s="91" t="s">
        <v>213</v>
      </c>
      <c r="K26" s="92"/>
    </row>
    <row r="27" spans="1:11" ht="19.5" customHeight="1" x14ac:dyDescent="0.2">
      <c r="A27" s="3" t="s">
        <v>74</v>
      </c>
      <c r="B27" s="4" t="s">
        <v>75</v>
      </c>
      <c r="C27" s="5" t="s">
        <v>76</v>
      </c>
      <c r="D27" s="19" t="s">
        <v>77</v>
      </c>
      <c r="E27" s="7" t="s">
        <v>78</v>
      </c>
      <c r="F27" s="8">
        <v>3759</v>
      </c>
      <c r="G27" s="9">
        <v>1045.4000000000001</v>
      </c>
      <c r="H27" s="10">
        <v>536.22</v>
      </c>
      <c r="I27" s="11">
        <f t="shared" si="0"/>
        <v>5340.62</v>
      </c>
      <c r="J27" s="73">
        <v>24</v>
      </c>
      <c r="K27" s="73">
        <v>18</v>
      </c>
    </row>
    <row r="28" spans="1:11" ht="19.5" customHeight="1" x14ac:dyDescent="0.2">
      <c r="A28" s="3" t="s">
        <v>79</v>
      </c>
      <c r="B28" s="4" t="s">
        <v>21</v>
      </c>
      <c r="C28" s="5" t="s">
        <v>80</v>
      </c>
      <c r="D28" s="6">
        <v>43601</v>
      </c>
      <c r="E28" s="7" t="s">
        <v>81</v>
      </c>
      <c r="F28" s="8">
        <v>93.22</v>
      </c>
      <c r="G28" s="9">
        <v>0</v>
      </c>
      <c r="H28" s="10">
        <v>67.680000000000007</v>
      </c>
      <c r="I28" s="11">
        <f t="shared" si="0"/>
        <v>160.9</v>
      </c>
      <c r="J28" s="73">
        <v>18</v>
      </c>
      <c r="K28" s="73">
        <v>14</v>
      </c>
    </row>
    <row r="29" spans="1:11" ht="19.5" customHeight="1" x14ac:dyDescent="0.2">
      <c r="A29" s="3" t="s">
        <v>82</v>
      </c>
      <c r="B29" s="4" t="s">
        <v>83</v>
      </c>
      <c r="C29" s="20" t="s">
        <v>84</v>
      </c>
      <c r="D29" s="6">
        <v>43602</v>
      </c>
      <c r="E29" s="7" t="s">
        <v>85</v>
      </c>
      <c r="F29" s="8">
        <f>764.72+744.18</f>
        <v>1508.9</v>
      </c>
      <c r="G29" s="9">
        <f>50+50</f>
        <v>100</v>
      </c>
      <c r="H29" s="10">
        <f>67.68+67.68</f>
        <v>135.36000000000001</v>
      </c>
      <c r="I29" s="11">
        <f t="shared" si="0"/>
        <v>1744.2600000000002</v>
      </c>
      <c r="J29" s="73">
        <v>40</v>
      </c>
      <c r="K29" s="73">
        <v>25</v>
      </c>
    </row>
    <row r="30" spans="1:11" ht="19.5" customHeight="1" x14ac:dyDescent="0.2">
      <c r="A30" s="3" t="s">
        <v>86</v>
      </c>
      <c r="B30" s="4" t="s">
        <v>87</v>
      </c>
      <c r="C30" s="5" t="s">
        <v>22</v>
      </c>
      <c r="D30" s="6">
        <v>43609</v>
      </c>
      <c r="E30" s="7" t="s">
        <v>339</v>
      </c>
      <c r="F30" s="8">
        <v>60.04</v>
      </c>
      <c r="G30" s="9">
        <v>0</v>
      </c>
      <c r="H30" s="10">
        <v>0</v>
      </c>
      <c r="I30" s="11">
        <f t="shared" si="0"/>
        <v>60.04</v>
      </c>
      <c r="J30" s="73">
        <v>21</v>
      </c>
      <c r="K30" s="73">
        <v>6</v>
      </c>
    </row>
    <row r="31" spans="1:11" ht="19.5" customHeight="1" x14ac:dyDescent="0.2">
      <c r="A31" s="3" t="s">
        <v>88</v>
      </c>
      <c r="B31" s="4" t="s">
        <v>89</v>
      </c>
      <c r="C31" s="5" t="s">
        <v>90</v>
      </c>
      <c r="D31" s="6">
        <v>43607</v>
      </c>
      <c r="E31" s="7" t="s">
        <v>91</v>
      </c>
      <c r="F31" s="8">
        <f>41.08+267.02</f>
        <v>308.09999999999997</v>
      </c>
      <c r="G31" s="9">
        <f>25+0</f>
        <v>25</v>
      </c>
      <c r="H31" s="10">
        <f>67.68+67.68+61.84</f>
        <v>197.20000000000002</v>
      </c>
      <c r="I31" s="11">
        <f t="shared" si="0"/>
        <v>530.29999999999995</v>
      </c>
      <c r="J31" s="73">
        <v>36</v>
      </c>
      <c r="K31" s="73">
        <v>18</v>
      </c>
    </row>
    <row r="32" spans="1:11" ht="19.5" customHeight="1" x14ac:dyDescent="0.2">
      <c r="A32" s="3" t="s">
        <v>92</v>
      </c>
      <c r="B32" s="4" t="s">
        <v>93</v>
      </c>
      <c r="C32" s="5" t="s">
        <v>94</v>
      </c>
      <c r="D32" s="21" t="s">
        <v>95</v>
      </c>
      <c r="E32" s="12" t="s">
        <v>96</v>
      </c>
      <c r="F32" s="8">
        <v>2804.5</v>
      </c>
      <c r="G32" s="9">
        <v>1088.9000000000001</v>
      </c>
      <c r="H32" s="10">
        <f>577.86+566.18</f>
        <v>1144.04</v>
      </c>
      <c r="I32" s="11">
        <f t="shared" si="0"/>
        <v>5037.4400000000005</v>
      </c>
      <c r="J32" s="73" t="s">
        <v>204</v>
      </c>
      <c r="K32" s="73">
        <v>11</v>
      </c>
    </row>
    <row r="33" spans="1:11" ht="19.5" customHeight="1" x14ac:dyDescent="0.2">
      <c r="A33" s="3" t="s">
        <v>97</v>
      </c>
      <c r="B33" s="4" t="s">
        <v>87</v>
      </c>
      <c r="C33" s="5" t="s">
        <v>67</v>
      </c>
      <c r="D33" s="6">
        <v>43644</v>
      </c>
      <c r="E33" s="7" t="s">
        <v>98</v>
      </c>
      <c r="F33" s="8">
        <v>60.04</v>
      </c>
      <c r="G33" s="9">
        <v>25</v>
      </c>
      <c r="H33" s="10">
        <v>67.680000000000007</v>
      </c>
      <c r="I33" s="11">
        <f t="shared" si="0"/>
        <v>152.72</v>
      </c>
      <c r="J33" s="73">
        <v>22</v>
      </c>
      <c r="K33" s="73">
        <v>16</v>
      </c>
    </row>
    <row r="34" spans="1:11" ht="19.5" customHeight="1" x14ac:dyDescent="0.2">
      <c r="A34" s="3" t="s">
        <v>99</v>
      </c>
      <c r="B34" s="4" t="s">
        <v>21</v>
      </c>
      <c r="C34" s="5" t="s">
        <v>22</v>
      </c>
      <c r="D34" s="19" t="s">
        <v>100</v>
      </c>
      <c r="E34" s="7" t="s">
        <v>340</v>
      </c>
      <c r="F34" s="8">
        <f>47.4+47.4</f>
        <v>94.8</v>
      </c>
      <c r="G34" s="9">
        <v>0</v>
      </c>
      <c r="H34" s="10">
        <v>0</v>
      </c>
      <c r="I34" s="11">
        <f t="shared" si="0"/>
        <v>94.8</v>
      </c>
      <c r="J34" s="73">
        <v>42</v>
      </c>
      <c r="K34" s="73">
        <v>32</v>
      </c>
    </row>
    <row r="35" spans="1:11" ht="19.5" customHeight="1" x14ac:dyDescent="0.2">
      <c r="A35" s="22" t="s">
        <v>101</v>
      </c>
      <c r="B35" s="4" t="s">
        <v>27</v>
      </c>
      <c r="C35" s="5" t="s">
        <v>102</v>
      </c>
      <c r="D35" s="6">
        <v>43615</v>
      </c>
      <c r="E35" s="12" t="s">
        <v>103</v>
      </c>
      <c r="F35" s="8">
        <f>91.64+90.06</f>
        <v>181.7</v>
      </c>
      <c r="G35" s="9">
        <f>35+35</f>
        <v>70</v>
      </c>
      <c r="H35" s="10">
        <v>67.680000000000007</v>
      </c>
      <c r="I35" s="11">
        <f t="shared" si="0"/>
        <v>319.38</v>
      </c>
      <c r="J35" s="73">
        <v>40</v>
      </c>
      <c r="K35" s="73">
        <v>26</v>
      </c>
    </row>
    <row r="36" spans="1:11" ht="19.5" customHeight="1" x14ac:dyDescent="0.2">
      <c r="A36" s="22" t="s">
        <v>104</v>
      </c>
      <c r="B36" s="4" t="s">
        <v>105</v>
      </c>
      <c r="C36" s="5" t="s">
        <v>106</v>
      </c>
      <c r="D36" s="6">
        <v>43617</v>
      </c>
      <c r="E36" s="12" t="s">
        <v>107</v>
      </c>
      <c r="F36" s="8">
        <v>808.96</v>
      </c>
      <c r="G36" s="9">
        <v>35</v>
      </c>
      <c r="H36" s="10">
        <f>88.5+0</f>
        <v>88.5</v>
      </c>
      <c r="I36" s="11">
        <f t="shared" si="0"/>
        <v>932.46</v>
      </c>
      <c r="J36" s="73">
        <v>12</v>
      </c>
      <c r="K36" s="73">
        <v>11</v>
      </c>
    </row>
    <row r="37" spans="1:11" ht="19.5" customHeight="1" x14ac:dyDescent="0.2">
      <c r="A37" s="3" t="s">
        <v>108</v>
      </c>
      <c r="B37" s="4" t="s">
        <v>109</v>
      </c>
      <c r="C37" s="5" t="s">
        <v>110</v>
      </c>
      <c r="D37" s="19" t="s">
        <v>111</v>
      </c>
      <c r="E37" s="7" t="s">
        <v>112</v>
      </c>
      <c r="F37" s="8">
        <v>4593.0600000000004</v>
      </c>
      <c r="G37" s="9">
        <v>1620</v>
      </c>
      <c r="H37" s="10">
        <f>869.4+869.4</f>
        <v>1738.8</v>
      </c>
      <c r="I37" s="11">
        <f t="shared" si="0"/>
        <v>7951.8600000000006</v>
      </c>
      <c r="J37" s="73">
        <v>22</v>
      </c>
      <c r="K37" s="73">
        <v>7</v>
      </c>
    </row>
    <row r="38" spans="1:11" ht="19.5" customHeight="1" x14ac:dyDescent="0.2">
      <c r="A38" s="3" t="s">
        <v>113</v>
      </c>
      <c r="B38" s="4" t="s">
        <v>21</v>
      </c>
      <c r="C38" s="5" t="s">
        <v>114</v>
      </c>
      <c r="D38" s="13" t="s">
        <v>115</v>
      </c>
      <c r="E38" s="7" t="s">
        <v>116</v>
      </c>
      <c r="F38" s="8">
        <v>290.72000000000003</v>
      </c>
      <c r="G38" s="9">
        <v>25</v>
      </c>
      <c r="H38" s="10">
        <v>67.680000000000007</v>
      </c>
      <c r="I38" s="11">
        <f t="shared" si="0"/>
        <v>383.40000000000003</v>
      </c>
      <c r="J38" s="73">
        <v>10</v>
      </c>
      <c r="K38" s="73">
        <v>9</v>
      </c>
    </row>
    <row r="39" spans="1:11" ht="19.5" customHeight="1" x14ac:dyDescent="0.2">
      <c r="A39" s="3" t="s">
        <v>117</v>
      </c>
      <c r="B39" s="4" t="s">
        <v>118</v>
      </c>
      <c r="C39" s="5" t="s">
        <v>22</v>
      </c>
      <c r="D39" s="23">
        <v>43656</v>
      </c>
      <c r="E39" s="7" t="s">
        <v>119</v>
      </c>
      <c r="F39" s="8">
        <v>0</v>
      </c>
      <c r="G39" s="9">
        <v>0</v>
      </c>
      <c r="H39" s="10">
        <v>0</v>
      </c>
      <c r="I39" s="11">
        <f t="shared" si="0"/>
        <v>0</v>
      </c>
      <c r="J39" s="73">
        <v>0</v>
      </c>
      <c r="K39" s="73">
        <v>0</v>
      </c>
    </row>
    <row r="40" spans="1:11" ht="19.5" customHeight="1" x14ac:dyDescent="0.2">
      <c r="A40" s="3" t="s">
        <v>120</v>
      </c>
      <c r="B40" s="4" t="s">
        <v>121</v>
      </c>
      <c r="C40" s="5" t="s">
        <v>84</v>
      </c>
      <c r="D40" s="24">
        <v>43651</v>
      </c>
      <c r="E40" s="7" t="s">
        <v>122</v>
      </c>
      <c r="F40" s="8">
        <f>720.48+712.58</f>
        <v>1433.06</v>
      </c>
      <c r="G40" s="9">
        <f>50+50</f>
        <v>100</v>
      </c>
      <c r="H40" s="10">
        <v>67.680000000000007</v>
      </c>
      <c r="I40" s="11">
        <f t="shared" si="0"/>
        <v>1600.74</v>
      </c>
      <c r="J40" s="73">
        <v>35</v>
      </c>
      <c r="K40" s="73">
        <v>33</v>
      </c>
    </row>
    <row r="41" spans="1:11" ht="19.5" customHeight="1" x14ac:dyDescent="0.2">
      <c r="A41" s="3" t="s">
        <v>123</v>
      </c>
      <c r="B41" s="4" t="s">
        <v>124</v>
      </c>
      <c r="C41" s="5" t="s">
        <v>125</v>
      </c>
      <c r="D41" s="24" t="s">
        <v>126</v>
      </c>
      <c r="E41" s="7" t="s">
        <v>127</v>
      </c>
      <c r="F41" s="8">
        <f>301.78+293.88</f>
        <v>595.66</v>
      </c>
      <c r="G41" s="9">
        <f>25+25</f>
        <v>50</v>
      </c>
      <c r="H41" s="10">
        <f>88.5+88.5+88.5</f>
        <v>265.5</v>
      </c>
      <c r="I41" s="11">
        <f t="shared" si="0"/>
        <v>911.16</v>
      </c>
      <c r="J41" s="73">
        <v>44</v>
      </c>
      <c r="K41" s="73">
        <v>30</v>
      </c>
    </row>
    <row r="42" spans="1:11" ht="19.5" customHeight="1" x14ac:dyDescent="0.2">
      <c r="A42" s="3" t="s">
        <v>128</v>
      </c>
      <c r="B42" s="4" t="s">
        <v>56</v>
      </c>
      <c r="C42" s="5" t="s">
        <v>129</v>
      </c>
      <c r="D42" s="25" t="s">
        <v>130</v>
      </c>
      <c r="E42" s="7" t="s">
        <v>131</v>
      </c>
      <c r="F42" s="8">
        <v>1349.32</v>
      </c>
      <c r="G42" s="9">
        <v>360</v>
      </c>
      <c r="H42" s="10">
        <v>380.04</v>
      </c>
      <c r="I42" s="11">
        <f t="shared" si="0"/>
        <v>2089.36</v>
      </c>
      <c r="J42" s="73">
        <v>22</v>
      </c>
      <c r="K42" s="73">
        <v>9</v>
      </c>
    </row>
    <row r="43" spans="1:11" ht="19.5" customHeight="1" x14ac:dyDescent="0.2">
      <c r="A43" s="3" t="s">
        <v>132</v>
      </c>
      <c r="B43" s="4" t="s">
        <v>133</v>
      </c>
      <c r="C43" s="5" t="s">
        <v>134</v>
      </c>
      <c r="D43" s="18">
        <v>43664</v>
      </c>
      <c r="E43" s="7" t="s">
        <v>135</v>
      </c>
      <c r="F43" s="8">
        <v>257.54000000000002</v>
      </c>
      <c r="G43" s="9">
        <v>25</v>
      </c>
      <c r="H43" s="10">
        <v>67.680000000000007</v>
      </c>
      <c r="I43" s="11">
        <f t="shared" si="0"/>
        <v>350.22</v>
      </c>
      <c r="J43" s="73">
        <v>11</v>
      </c>
      <c r="K43" s="73">
        <v>6</v>
      </c>
    </row>
    <row r="44" spans="1:11" ht="19.5" customHeight="1" x14ac:dyDescent="0.2">
      <c r="A44" s="3" t="s">
        <v>136</v>
      </c>
      <c r="B44" s="4" t="s">
        <v>21</v>
      </c>
      <c r="C44" s="20" t="s">
        <v>114</v>
      </c>
      <c r="D44" s="18">
        <v>43642</v>
      </c>
      <c r="E44" s="12" t="s">
        <v>137</v>
      </c>
      <c r="F44" s="8">
        <f>74.26+173.8</f>
        <v>248.06</v>
      </c>
      <c r="G44" s="9">
        <v>0</v>
      </c>
      <c r="H44" s="10">
        <v>67.680000000000007</v>
      </c>
      <c r="I44" s="11">
        <f t="shared" si="0"/>
        <v>315.74</v>
      </c>
      <c r="J44" s="73">
        <v>42</v>
      </c>
      <c r="K44" s="73">
        <v>31</v>
      </c>
    </row>
    <row r="45" spans="1:11" ht="19.5" customHeight="1" x14ac:dyDescent="0.2">
      <c r="A45" s="3" t="s">
        <v>138</v>
      </c>
      <c r="B45" s="4" t="s">
        <v>52</v>
      </c>
      <c r="C45" s="5" t="s">
        <v>139</v>
      </c>
      <c r="D45" s="6">
        <v>43643</v>
      </c>
      <c r="E45" s="7" t="s">
        <v>140</v>
      </c>
      <c r="F45" s="8">
        <f>366.56+361.82</f>
        <v>728.38</v>
      </c>
      <c r="G45" s="9">
        <f>35+35</f>
        <v>70</v>
      </c>
      <c r="H45" s="10">
        <f>67.68+67.68</f>
        <v>135.36000000000001</v>
      </c>
      <c r="I45" s="11">
        <f t="shared" si="0"/>
        <v>933.74</v>
      </c>
      <c r="J45" s="73">
        <v>40</v>
      </c>
      <c r="K45" s="73">
        <v>30</v>
      </c>
    </row>
    <row r="46" spans="1:11" ht="19.5" customHeight="1" x14ac:dyDescent="0.2">
      <c r="A46" s="3" t="s">
        <v>141</v>
      </c>
      <c r="B46" s="4" t="s">
        <v>142</v>
      </c>
      <c r="C46" s="5" t="s">
        <v>143</v>
      </c>
      <c r="D46" s="6" t="s">
        <v>144</v>
      </c>
      <c r="E46" s="7" t="s">
        <v>145</v>
      </c>
      <c r="F46" s="8">
        <v>996.98</v>
      </c>
      <c r="G46" s="9">
        <v>200</v>
      </c>
      <c r="H46" s="10">
        <f>265.5+265.5</f>
        <v>531</v>
      </c>
      <c r="I46" s="11">
        <f t="shared" si="0"/>
        <v>1727.98</v>
      </c>
      <c r="J46" s="73">
        <v>44</v>
      </c>
      <c r="K46" s="73">
        <v>16</v>
      </c>
    </row>
    <row r="47" spans="1:11" ht="19.5" customHeight="1" x14ac:dyDescent="0.2">
      <c r="A47" s="3" t="s">
        <v>146</v>
      </c>
      <c r="B47" s="4" t="s">
        <v>147</v>
      </c>
      <c r="C47" s="20" t="s">
        <v>148</v>
      </c>
      <c r="D47" s="6">
        <v>43649</v>
      </c>
      <c r="E47" s="7" t="s">
        <v>149</v>
      </c>
      <c r="F47" s="8">
        <v>551.41999999999996</v>
      </c>
      <c r="G47" s="9">
        <v>25</v>
      </c>
      <c r="H47" s="10">
        <v>67.680000000000007</v>
      </c>
      <c r="I47" s="11">
        <f t="shared" si="0"/>
        <v>644.09999999999991</v>
      </c>
      <c r="J47" s="73">
        <v>27</v>
      </c>
      <c r="K47" s="73">
        <v>9</v>
      </c>
    </row>
    <row r="48" spans="1:11" ht="19.5" customHeight="1" x14ac:dyDescent="0.2">
      <c r="A48" s="3" t="s">
        <v>150</v>
      </c>
      <c r="B48" s="4" t="s">
        <v>151</v>
      </c>
      <c r="C48" s="20" t="s">
        <v>32</v>
      </c>
      <c r="D48" s="21" t="s">
        <v>152</v>
      </c>
      <c r="E48" s="7" t="s">
        <v>153</v>
      </c>
      <c r="F48" s="8">
        <v>89.7</v>
      </c>
      <c r="G48" s="9">
        <v>25</v>
      </c>
      <c r="H48" s="10">
        <f>67.68+67.68</f>
        <v>135.36000000000001</v>
      </c>
      <c r="I48" s="11">
        <f t="shared" si="0"/>
        <v>250.06</v>
      </c>
      <c r="J48" s="73">
        <v>13</v>
      </c>
      <c r="K48" s="73">
        <v>4</v>
      </c>
    </row>
    <row r="49" spans="1:11" ht="19.5" customHeight="1" x14ac:dyDescent="0.2">
      <c r="A49" s="3" t="s">
        <v>150</v>
      </c>
      <c r="B49" s="4" t="s">
        <v>151</v>
      </c>
      <c r="C49" s="20" t="s">
        <v>67</v>
      </c>
      <c r="D49" s="21" t="s">
        <v>154</v>
      </c>
      <c r="E49" s="7" t="s">
        <v>155</v>
      </c>
      <c r="F49" s="8">
        <v>184.86</v>
      </c>
      <c r="G49" s="9">
        <v>25</v>
      </c>
      <c r="H49" s="10">
        <f>67.68+67.68</f>
        <v>135.36000000000001</v>
      </c>
      <c r="I49" s="11">
        <f t="shared" si="0"/>
        <v>345.22</v>
      </c>
      <c r="J49" s="73">
        <v>13</v>
      </c>
      <c r="K49" s="73">
        <v>6</v>
      </c>
    </row>
    <row r="50" spans="1:11" ht="19.5" customHeight="1" x14ac:dyDescent="0.2">
      <c r="A50" s="3" t="s">
        <v>150</v>
      </c>
      <c r="B50" s="4" t="s">
        <v>151</v>
      </c>
      <c r="C50" s="20" t="s">
        <v>22</v>
      </c>
      <c r="D50" s="21" t="s">
        <v>156</v>
      </c>
      <c r="E50" s="7" t="s">
        <v>157</v>
      </c>
      <c r="F50" s="8">
        <v>74.260000000000005</v>
      </c>
      <c r="G50" s="9">
        <v>0</v>
      </c>
      <c r="H50" s="10">
        <v>0</v>
      </c>
      <c r="I50" s="11">
        <f t="shared" si="0"/>
        <v>74.260000000000005</v>
      </c>
      <c r="J50" s="73">
        <v>20</v>
      </c>
      <c r="K50" s="73">
        <v>13</v>
      </c>
    </row>
    <row r="51" spans="1:11" ht="19.5" customHeight="1" x14ac:dyDescent="0.2">
      <c r="A51" s="22" t="s">
        <v>158</v>
      </c>
      <c r="B51" s="26" t="s">
        <v>52</v>
      </c>
      <c r="C51" s="27" t="s">
        <v>159</v>
      </c>
      <c r="D51" s="28">
        <v>43657</v>
      </c>
      <c r="E51" s="29" t="s">
        <v>160</v>
      </c>
      <c r="F51" s="30">
        <f>627.26+619.36</f>
        <v>1246.6199999999999</v>
      </c>
      <c r="G51" s="31">
        <f>60+60</f>
        <v>120</v>
      </c>
      <c r="H51" s="104">
        <f>67.68+67.68</f>
        <v>135.36000000000001</v>
      </c>
      <c r="I51" s="11">
        <f t="shared" si="0"/>
        <v>1501.98</v>
      </c>
      <c r="J51" s="74">
        <v>40</v>
      </c>
      <c r="K51" s="74">
        <v>28</v>
      </c>
    </row>
    <row r="52" spans="1:11" ht="19.5" customHeight="1" x14ac:dyDescent="0.2">
      <c r="A52" s="137" t="s">
        <v>161</v>
      </c>
      <c r="B52" s="137"/>
      <c r="C52" s="137"/>
      <c r="D52" s="137"/>
      <c r="E52" s="137"/>
      <c r="F52" s="32">
        <f>SUM(F7:F51)</f>
        <v>30734.180000000004</v>
      </c>
      <c r="G52" s="33">
        <f>SUM(G7:G51)</f>
        <v>5754.3</v>
      </c>
      <c r="H52" s="34">
        <f>SUM(H7:H51)</f>
        <v>7017.9000000000005</v>
      </c>
      <c r="I52" s="34">
        <f>SUM(I7:I51)</f>
        <v>43506.380000000005</v>
      </c>
      <c r="J52" s="35"/>
      <c r="K52" s="36"/>
    </row>
    <row r="53" spans="1:11" ht="19.5" customHeight="1" x14ac:dyDescent="0.2">
      <c r="B53" s="37"/>
      <c r="C53" s="37"/>
      <c r="D53" s="37"/>
      <c r="E53" s="37"/>
      <c r="F53" s="38" t="s">
        <v>162</v>
      </c>
      <c r="G53" s="39">
        <f>F52+G52</f>
        <v>36488.480000000003</v>
      </c>
      <c r="H53" s="40"/>
      <c r="I53" s="37"/>
    </row>
    <row r="54" spans="1:11" s="45" customFormat="1" ht="19.5" customHeight="1" x14ac:dyDescent="0.2">
      <c r="G54" s="102"/>
      <c r="H54" s="43"/>
      <c r="I54" s="44"/>
      <c r="J54" s="41"/>
      <c r="K54" s="41"/>
    </row>
    <row r="55" spans="1:11" ht="39" customHeight="1" x14ac:dyDescent="0.2">
      <c r="A55" s="130" t="s">
        <v>212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  <row r="56" spans="1:11" ht="19.5" customHeight="1" x14ac:dyDescent="0.2">
      <c r="A56" s="131" t="s">
        <v>2</v>
      </c>
      <c r="B56" s="131" t="s">
        <v>3</v>
      </c>
      <c r="C56" s="131" t="s">
        <v>4</v>
      </c>
      <c r="D56" s="141" t="s">
        <v>5</v>
      </c>
      <c r="E56" s="131" t="s">
        <v>6</v>
      </c>
      <c r="F56" s="135" t="s">
        <v>7</v>
      </c>
      <c r="G56" s="133" t="s">
        <v>8</v>
      </c>
      <c r="H56" s="134"/>
      <c r="I56" s="143" t="s">
        <v>9</v>
      </c>
      <c r="J56" s="120" t="s">
        <v>214</v>
      </c>
      <c r="K56" s="121"/>
    </row>
    <row r="57" spans="1:11" ht="19.5" customHeight="1" x14ac:dyDescent="0.2">
      <c r="A57" s="132"/>
      <c r="B57" s="132"/>
      <c r="C57" s="132"/>
      <c r="D57" s="142"/>
      <c r="E57" s="132"/>
      <c r="F57" s="136"/>
      <c r="G57" s="2" t="s">
        <v>10</v>
      </c>
      <c r="H57" s="2" t="s">
        <v>11</v>
      </c>
      <c r="I57" s="144"/>
      <c r="J57" s="72" t="s">
        <v>202</v>
      </c>
      <c r="K57" s="72" t="s">
        <v>302</v>
      </c>
    </row>
    <row r="58" spans="1:11" ht="19.5" customHeight="1" x14ac:dyDescent="0.2">
      <c r="A58" s="17" t="s">
        <v>229</v>
      </c>
      <c r="B58" s="27" t="s">
        <v>227</v>
      </c>
      <c r="C58" s="5" t="s">
        <v>230</v>
      </c>
      <c r="D58" s="96">
        <v>43703</v>
      </c>
      <c r="E58" s="14" t="s">
        <v>298</v>
      </c>
      <c r="F58" s="89">
        <v>777.36</v>
      </c>
      <c r="G58" s="88">
        <v>60</v>
      </c>
      <c r="H58" s="78">
        <v>67.680000000000007</v>
      </c>
      <c r="I58" s="87">
        <f t="shared" ref="I58:I91" si="1">F58+G58+H58</f>
        <v>905.04</v>
      </c>
      <c r="J58" s="99">
        <v>40</v>
      </c>
      <c r="K58" s="100">
        <v>22</v>
      </c>
    </row>
    <row r="59" spans="1:11" ht="19.5" customHeight="1" x14ac:dyDescent="0.2">
      <c r="A59" s="17" t="s">
        <v>282</v>
      </c>
      <c r="B59" s="27" t="s">
        <v>165</v>
      </c>
      <c r="C59" s="5" t="s">
        <v>49</v>
      </c>
      <c r="D59" s="96">
        <v>43712</v>
      </c>
      <c r="E59" s="14" t="s">
        <v>301</v>
      </c>
      <c r="F59" s="89">
        <f>594.08+587.76</f>
        <v>1181.8400000000001</v>
      </c>
      <c r="G59" s="88">
        <f>35+35</f>
        <v>70</v>
      </c>
      <c r="H59" s="78">
        <v>67.680000000000007</v>
      </c>
      <c r="I59" s="87">
        <f t="shared" si="1"/>
        <v>1319.5200000000002</v>
      </c>
      <c r="J59" s="12">
        <v>55</v>
      </c>
      <c r="K59" s="98">
        <v>41</v>
      </c>
    </row>
    <row r="60" spans="1:11" ht="19.5" customHeight="1" x14ac:dyDescent="0.2">
      <c r="A60" s="17" t="s">
        <v>244</v>
      </c>
      <c r="B60" s="27" t="s">
        <v>227</v>
      </c>
      <c r="C60" s="5" t="s">
        <v>245</v>
      </c>
      <c r="D60" s="96">
        <v>43717</v>
      </c>
      <c r="E60" s="14" t="s">
        <v>300</v>
      </c>
      <c r="F60" s="89">
        <v>801.06</v>
      </c>
      <c r="G60" s="88">
        <v>60</v>
      </c>
      <c r="H60" s="78">
        <v>67.680000000000007</v>
      </c>
      <c r="I60" s="87">
        <f t="shared" si="1"/>
        <v>928.74</v>
      </c>
      <c r="J60" s="12">
        <v>40</v>
      </c>
      <c r="K60" s="98">
        <v>22</v>
      </c>
    </row>
    <row r="61" spans="1:11" ht="19.5" customHeight="1" x14ac:dyDescent="0.2">
      <c r="A61" s="17" t="s">
        <v>223</v>
      </c>
      <c r="B61" s="90" t="s">
        <v>224</v>
      </c>
      <c r="C61" s="17" t="s">
        <v>225</v>
      </c>
      <c r="D61" s="95">
        <v>43719</v>
      </c>
      <c r="E61" s="14" t="s">
        <v>315</v>
      </c>
      <c r="F61" s="89">
        <v>72.680000000000007</v>
      </c>
      <c r="G61" s="88">
        <v>0</v>
      </c>
      <c r="H61" s="78">
        <v>0</v>
      </c>
      <c r="I61" s="87">
        <f t="shared" si="1"/>
        <v>72.680000000000007</v>
      </c>
      <c r="J61" s="12">
        <v>40</v>
      </c>
      <c r="K61" s="98">
        <v>22</v>
      </c>
    </row>
    <row r="62" spans="1:11" ht="19.5" customHeight="1" x14ac:dyDescent="0.2">
      <c r="A62" s="17" t="s">
        <v>235</v>
      </c>
      <c r="B62" s="27" t="s">
        <v>234</v>
      </c>
      <c r="C62" s="5" t="s">
        <v>225</v>
      </c>
      <c r="D62" s="96">
        <v>43728</v>
      </c>
      <c r="E62" s="14" t="s">
        <v>315</v>
      </c>
      <c r="F62" s="89">
        <f>63.2+66.36</f>
        <v>129.56</v>
      </c>
      <c r="G62" s="88">
        <v>0</v>
      </c>
      <c r="H62" s="78">
        <v>0</v>
      </c>
      <c r="I62" s="87">
        <f t="shared" si="1"/>
        <v>129.56</v>
      </c>
      <c r="J62" s="12">
        <v>41</v>
      </c>
      <c r="K62" s="98"/>
    </row>
    <row r="63" spans="1:11" ht="19.5" customHeight="1" x14ac:dyDescent="0.2">
      <c r="A63" s="17" t="s">
        <v>246</v>
      </c>
      <c r="B63" s="27" t="s">
        <v>227</v>
      </c>
      <c r="C63" s="5" t="s">
        <v>296</v>
      </c>
      <c r="D63" s="96">
        <v>43731</v>
      </c>
      <c r="E63" s="14" t="s">
        <v>304</v>
      </c>
      <c r="F63" s="89">
        <v>170.64</v>
      </c>
      <c r="G63" s="88">
        <v>35</v>
      </c>
      <c r="H63" s="78">
        <v>67.680000000000007</v>
      </c>
      <c r="I63" s="87">
        <f t="shared" si="1"/>
        <v>273.32</v>
      </c>
      <c r="J63" s="12">
        <v>40</v>
      </c>
      <c r="K63" s="98">
        <v>22</v>
      </c>
    </row>
    <row r="64" spans="1:11" ht="19.5" customHeight="1" x14ac:dyDescent="0.2">
      <c r="A64" s="17" t="s">
        <v>290</v>
      </c>
      <c r="B64" s="27" t="s">
        <v>299</v>
      </c>
      <c r="C64" s="5" t="s">
        <v>32</v>
      </c>
      <c r="D64" s="96">
        <v>43739</v>
      </c>
      <c r="E64" s="14" t="s">
        <v>306</v>
      </c>
      <c r="F64" s="89">
        <v>173.8</v>
      </c>
      <c r="G64" s="88">
        <v>35</v>
      </c>
      <c r="H64" s="103">
        <v>67.680000000000007</v>
      </c>
      <c r="I64" s="87">
        <f t="shared" si="1"/>
        <v>276.48</v>
      </c>
      <c r="J64" s="12">
        <v>14</v>
      </c>
      <c r="K64" s="98"/>
    </row>
    <row r="65" spans="1:11" ht="19.5" customHeight="1" x14ac:dyDescent="0.2">
      <c r="A65" s="17" t="s">
        <v>262</v>
      </c>
      <c r="B65" s="27" t="s">
        <v>261</v>
      </c>
      <c r="C65" s="5" t="s">
        <v>263</v>
      </c>
      <c r="D65" s="96">
        <v>43740</v>
      </c>
      <c r="E65" s="14" t="s">
        <v>303</v>
      </c>
      <c r="F65" s="89">
        <v>502.44</v>
      </c>
      <c r="G65" s="88">
        <v>35</v>
      </c>
      <c r="H65" s="78">
        <v>67.680000000000007</v>
      </c>
      <c r="I65" s="87">
        <f t="shared" si="1"/>
        <v>605.12000000000012</v>
      </c>
      <c r="J65" s="12">
        <v>20</v>
      </c>
      <c r="K65" s="98"/>
    </row>
    <row r="66" spans="1:11" ht="19.5" customHeight="1" x14ac:dyDescent="0.2">
      <c r="A66" s="17" t="s">
        <v>278</v>
      </c>
      <c r="B66" s="27" t="s">
        <v>277</v>
      </c>
      <c r="C66" s="5" t="s">
        <v>67</v>
      </c>
      <c r="D66" s="96">
        <v>43741</v>
      </c>
      <c r="E66" s="14" t="s">
        <v>312</v>
      </c>
      <c r="F66" s="89">
        <v>153.26</v>
      </c>
      <c r="G66" s="88">
        <v>25</v>
      </c>
      <c r="H66" s="78">
        <f>67.68+67.68</f>
        <v>135.36000000000001</v>
      </c>
      <c r="I66" s="87">
        <f t="shared" si="1"/>
        <v>313.62</v>
      </c>
      <c r="J66" s="12"/>
      <c r="K66" s="98"/>
    </row>
    <row r="67" spans="1:11" ht="19.5" customHeight="1" x14ac:dyDescent="0.2">
      <c r="A67" s="17" t="s">
        <v>232</v>
      </c>
      <c r="B67" s="27" t="s">
        <v>234</v>
      </c>
      <c r="C67" s="5" t="s">
        <v>225</v>
      </c>
      <c r="D67" s="96">
        <v>43742</v>
      </c>
      <c r="E67" s="14" t="s">
        <v>315</v>
      </c>
      <c r="F67" s="89">
        <v>21.39</v>
      </c>
      <c r="G67" s="88">
        <v>0</v>
      </c>
      <c r="H67" s="78">
        <v>0</v>
      </c>
      <c r="I67" s="87">
        <f t="shared" si="1"/>
        <v>21.39</v>
      </c>
      <c r="J67" s="12">
        <v>22</v>
      </c>
      <c r="K67" s="98">
        <v>9</v>
      </c>
    </row>
    <row r="68" spans="1:11" ht="19.5" customHeight="1" x14ac:dyDescent="0.2">
      <c r="A68" s="17" t="s">
        <v>281</v>
      </c>
      <c r="B68" s="27" t="s">
        <v>165</v>
      </c>
      <c r="C68" s="5" t="s">
        <v>280</v>
      </c>
      <c r="D68" s="96" t="s">
        <v>279</v>
      </c>
      <c r="E68" s="14" t="s">
        <v>307</v>
      </c>
      <c r="F68" s="89">
        <f>292.3+287.56</f>
        <v>579.86</v>
      </c>
      <c r="G68" s="88">
        <f>50+50</f>
        <v>100</v>
      </c>
      <c r="H68" s="78">
        <v>67.680000000000007</v>
      </c>
      <c r="I68" s="87">
        <f t="shared" si="1"/>
        <v>747.54</v>
      </c>
      <c r="J68" s="12">
        <v>31</v>
      </c>
      <c r="K68" s="98">
        <v>26</v>
      </c>
    </row>
    <row r="69" spans="1:11" ht="19.5" customHeight="1" x14ac:dyDescent="0.2">
      <c r="A69" s="17" t="s">
        <v>297</v>
      </c>
      <c r="B69" s="27" t="s">
        <v>309</v>
      </c>
      <c r="C69" s="5" t="s">
        <v>284</v>
      </c>
      <c r="D69" s="96" t="s">
        <v>285</v>
      </c>
      <c r="E69" s="14" t="s">
        <v>314</v>
      </c>
      <c r="F69" s="89">
        <v>729.96</v>
      </c>
      <c r="G69" s="88">
        <v>50</v>
      </c>
      <c r="H69" s="78">
        <v>67.680000000000007</v>
      </c>
      <c r="I69" s="87">
        <f t="shared" si="1"/>
        <v>847.6400000000001</v>
      </c>
      <c r="J69" s="12">
        <v>21</v>
      </c>
      <c r="K69" s="98">
        <v>15</v>
      </c>
    </row>
    <row r="70" spans="1:11" ht="19.5" customHeight="1" x14ac:dyDescent="0.2">
      <c r="A70" s="17" t="s">
        <v>257</v>
      </c>
      <c r="B70" s="90" t="s">
        <v>234</v>
      </c>
      <c r="C70" s="17" t="s">
        <v>258</v>
      </c>
      <c r="D70" s="95">
        <v>43749</v>
      </c>
      <c r="E70" s="14" t="s">
        <v>313</v>
      </c>
      <c r="F70" s="89">
        <f>106.26+224.36</f>
        <v>330.62</v>
      </c>
      <c r="G70" s="88">
        <f>25+25</f>
        <v>50</v>
      </c>
      <c r="H70" s="78">
        <v>67.680000000000007</v>
      </c>
      <c r="I70" s="87">
        <f t="shared" si="1"/>
        <v>448.3</v>
      </c>
      <c r="J70" s="12">
        <v>41</v>
      </c>
      <c r="K70" s="98"/>
    </row>
    <row r="71" spans="1:11" ht="19.5" customHeight="1" x14ac:dyDescent="0.2">
      <c r="A71" s="17" t="s">
        <v>226</v>
      </c>
      <c r="B71" s="27" t="s">
        <v>227</v>
      </c>
      <c r="C71" s="5" t="s">
        <v>228</v>
      </c>
      <c r="D71" s="96">
        <v>43752</v>
      </c>
      <c r="E71" s="14" t="s">
        <v>310</v>
      </c>
      <c r="F71" s="89">
        <v>97.96</v>
      </c>
      <c r="G71" s="88">
        <v>35</v>
      </c>
      <c r="H71" s="78">
        <v>67.680000000000007</v>
      </c>
      <c r="I71" s="87">
        <f t="shared" si="1"/>
        <v>200.64</v>
      </c>
      <c r="J71" s="12">
        <v>50</v>
      </c>
      <c r="K71" s="98">
        <v>22</v>
      </c>
    </row>
    <row r="72" spans="1:11" ht="19.5" customHeight="1" x14ac:dyDescent="0.2">
      <c r="A72" s="17" t="s">
        <v>286</v>
      </c>
      <c r="B72" s="27" t="s">
        <v>121</v>
      </c>
      <c r="C72" s="5" t="s">
        <v>225</v>
      </c>
      <c r="D72" s="96" t="s">
        <v>317</v>
      </c>
      <c r="E72" s="14" t="s">
        <v>315</v>
      </c>
      <c r="F72" s="89">
        <v>94.8</v>
      </c>
      <c r="G72" s="88">
        <v>0</v>
      </c>
      <c r="H72" s="78">
        <v>0</v>
      </c>
      <c r="I72" s="87">
        <f t="shared" si="1"/>
        <v>94.8</v>
      </c>
      <c r="J72" s="12">
        <v>30</v>
      </c>
      <c r="K72" s="98">
        <v>20</v>
      </c>
    </row>
    <row r="73" spans="1:11" ht="19.5" customHeight="1" x14ac:dyDescent="0.2">
      <c r="A73" s="17" t="s">
        <v>237</v>
      </c>
      <c r="B73" s="27" t="s">
        <v>336</v>
      </c>
      <c r="C73" s="5" t="s">
        <v>238</v>
      </c>
      <c r="D73" s="96" t="s">
        <v>239</v>
      </c>
      <c r="E73" s="14" t="s">
        <v>341</v>
      </c>
      <c r="F73" s="89">
        <v>1497.84</v>
      </c>
      <c r="G73" s="88">
        <v>350</v>
      </c>
      <c r="H73" s="78">
        <v>380.04</v>
      </c>
      <c r="I73" s="87">
        <f t="shared" si="1"/>
        <v>2227.88</v>
      </c>
      <c r="J73" s="12">
        <v>17</v>
      </c>
      <c r="K73" s="98">
        <v>13</v>
      </c>
    </row>
    <row r="74" spans="1:11" ht="19.5" customHeight="1" x14ac:dyDescent="0.2">
      <c r="A74" s="17" t="s">
        <v>251</v>
      </c>
      <c r="B74" s="27" t="s">
        <v>224</v>
      </c>
      <c r="C74" s="5" t="s">
        <v>225</v>
      </c>
      <c r="D74" s="96">
        <v>43761</v>
      </c>
      <c r="E74" s="14" t="s">
        <v>315</v>
      </c>
      <c r="F74" s="89">
        <f>56.88+32.43</f>
        <v>89.31</v>
      </c>
      <c r="G74" s="88">
        <v>0</v>
      </c>
      <c r="H74" s="78">
        <v>0</v>
      </c>
      <c r="I74" s="87">
        <f t="shared" si="1"/>
        <v>89.31</v>
      </c>
      <c r="J74" s="12">
        <v>40</v>
      </c>
      <c r="K74" s="98">
        <v>22</v>
      </c>
    </row>
    <row r="75" spans="1:11" ht="19.5" customHeight="1" x14ac:dyDescent="0.2">
      <c r="A75" s="17" t="s">
        <v>253</v>
      </c>
      <c r="B75" s="27" t="s">
        <v>234</v>
      </c>
      <c r="C75" s="5" t="s">
        <v>254</v>
      </c>
      <c r="D75" s="96">
        <v>43762</v>
      </c>
      <c r="E75" s="14" t="s">
        <v>318</v>
      </c>
      <c r="F75" s="89">
        <v>88.48</v>
      </c>
      <c r="G75" s="88">
        <v>25</v>
      </c>
      <c r="H75" s="78">
        <v>67.680000000000007</v>
      </c>
      <c r="I75" s="87">
        <f t="shared" si="1"/>
        <v>181.16000000000003</v>
      </c>
      <c r="J75" s="12">
        <v>30</v>
      </c>
      <c r="K75" s="98"/>
    </row>
    <row r="76" spans="1:11" ht="19.5" customHeight="1" x14ac:dyDescent="0.2">
      <c r="A76" s="17" t="s">
        <v>240</v>
      </c>
      <c r="B76" s="27" t="s">
        <v>241</v>
      </c>
      <c r="C76" s="5" t="s">
        <v>218</v>
      </c>
      <c r="D76" s="96">
        <v>43762</v>
      </c>
      <c r="E76" s="14" t="s">
        <v>319</v>
      </c>
      <c r="F76" s="89">
        <v>192.76</v>
      </c>
      <c r="G76" s="88">
        <v>25</v>
      </c>
      <c r="H76" s="78">
        <v>67.680000000000007</v>
      </c>
      <c r="I76" s="87">
        <f t="shared" si="1"/>
        <v>285.44</v>
      </c>
      <c r="J76" s="12">
        <v>40</v>
      </c>
      <c r="K76" s="98">
        <v>19</v>
      </c>
    </row>
    <row r="77" spans="1:11" ht="19.5" customHeight="1" x14ac:dyDescent="0.2">
      <c r="A77" s="17" t="s">
        <v>220</v>
      </c>
      <c r="B77" s="27" t="s">
        <v>221</v>
      </c>
      <c r="C77" s="5" t="s">
        <v>222</v>
      </c>
      <c r="D77" s="96">
        <v>43764</v>
      </c>
      <c r="E77" s="14" t="s">
        <v>308</v>
      </c>
      <c r="F77" s="89">
        <v>790</v>
      </c>
      <c r="G77" s="88">
        <v>35</v>
      </c>
      <c r="H77" s="78">
        <v>88.5</v>
      </c>
      <c r="I77" s="87">
        <v>790</v>
      </c>
      <c r="J77" s="12">
        <v>15</v>
      </c>
      <c r="K77" s="98">
        <v>17</v>
      </c>
    </row>
    <row r="78" spans="1:11" ht="19.5" customHeight="1" x14ac:dyDescent="0.2">
      <c r="A78" s="17" t="s">
        <v>217</v>
      </c>
      <c r="B78" s="27" t="s">
        <v>328</v>
      </c>
      <c r="C78" s="5" t="s">
        <v>218</v>
      </c>
      <c r="D78" s="96">
        <v>43764</v>
      </c>
      <c r="E78" s="14" t="s">
        <v>327</v>
      </c>
      <c r="F78" s="89">
        <f>308.1+276.5</f>
        <v>584.6</v>
      </c>
      <c r="G78" s="88">
        <f>25+25</f>
        <v>50</v>
      </c>
      <c r="H78" s="78">
        <f>88.5+88.5+88.5</f>
        <v>265.5</v>
      </c>
      <c r="I78" s="87">
        <f t="shared" si="1"/>
        <v>900.1</v>
      </c>
      <c r="J78" s="12">
        <v>40</v>
      </c>
      <c r="K78" s="98">
        <v>26</v>
      </c>
    </row>
    <row r="79" spans="1:11" ht="19.5" customHeight="1" x14ac:dyDescent="0.2">
      <c r="A79" s="17" t="s">
        <v>247</v>
      </c>
      <c r="B79" s="27" t="s">
        <v>227</v>
      </c>
      <c r="C79" s="5" t="s">
        <v>248</v>
      </c>
      <c r="D79" s="96">
        <v>43766</v>
      </c>
      <c r="E79" s="14" t="s">
        <v>311</v>
      </c>
      <c r="F79" s="89">
        <v>425.02</v>
      </c>
      <c r="G79" s="88">
        <v>35</v>
      </c>
      <c r="H79" s="78">
        <v>67.680000000000007</v>
      </c>
      <c r="I79" s="87">
        <f t="shared" si="1"/>
        <v>527.70000000000005</v>
      </c>
      <c r="J79" s="12">
        <v>40</v>
      </c>
      <c r="K79" s="98">
        <v>22</v>
      </c>
    </row>
    <row r="80" spans="1:11" ht="19.5" customHeight="1" x14ac:dyDescent="0.2">
      <c r="A80" s="17" t="s">
        <v>276</v>
      </c>
      <c r="B80" s="27" t="s">
        <v>277</v>
      </c>
      <c r="C80" s="5" t="s">
        <v>275</v>
      </c>
      <c r="D80" s="96" t="s">
        <v>343</v>
      </c>
      <c r="E80" s="14" t="s">
        <v>316</v>
      </c>
      <c r="F80" s="89">
        <v>889.54</v>
      </c>
      <c r="G80" s="88">
        <v>335</v>
      </c>
      <c r="H80" s="78">
        <f>380.04+380.04</f>
        <v>760.08</v>
      </c>
      <c r="I80" s="87">
        <f t="shared" si="1"/>
        <v>1984.62</v>
      </c>
      <c r="J80" s="12">
        <v>15</v>
      </c>
      <c r="K80" s="98"/>
    </row>
    <row r="81" spans="1:11" ht="19.5" customHeight="1" x14ac:dyDescent="0.2">
      <c r="A81" s="17" t="s">
        <v>252</v>
      </c>
      <c r="B81" s="27" t="s">
        <v>221</v>
      </c>
      <c r="C81" s="5" t="s">
        <v>225</v>
      </c>
      <c r="D81" s="96">
        <v>43773</v>
      </c>
      <c r="E81" s="14" t="s">
        <v>315</v>
      </c>
      <c r="F81" s="89">
        <v>28.29</v>
      </c>
      <c r="G81" s="88">
        <v>0</v>
      </c>
      <c r="H81" s="78">
        <v>0</v>
      </c>
      <c r="I81" s="87">
        <f t="shared" si="1"/>
        <v>28.29</v>
      </c>
      <c r="J81" s="12">
        <v>15</v>
      </c>
      <c r="K81" s="98">
        <v>14</v>
      </c>
    </row>
    <row r="82" spans="1:11" ht="19.5" customHeight="1" x14ac:dyDescent="0.2">
      <c r="A82" s="17" t="s">
        <v>231</v>
      </c>
      <c r="B82" s="27" t="s">
        <v>335</v>
      </c>
      <c r="C82" s="5" t="s">
        <v>233</v>
      </c>
      <c r="D82" s="95" t="s">
        <v>260</v>
      </c>
      <c r="E82" s="14" t="s">
        <v>334</v>
      </c>
      <c r="F82" s="89">
        <f>712.08+1561.04</f>
        <v>2273.12</v>
      </c>
      <c r="G82" s="88">
        <v>660</v>
      </c>
      <c r="H82" s="78">
        <f>692.4+692.4+692.4</f>
        <v>2077.1999999999998</v>
      </c>
      <c r="I82" s="87">
        <f t="shared" si="1"/>
        <v>5010.32</v>
      </c>
      <c r="J82" s="12">
        <v>40</v>
      </c>
      <c r="K82" s="98"/>
    </row>
    <row r="83" spans="1:11" ht="19.5" customHeight="1" x14ac:dyDescent="0.2">
      <c r="A83" s="17" t="s">
        <v>287</v>
      </c>
      <c r="B83" s="27" t="s">
        <v>17</v>
      </c>
      <c r="C83" s="5" t="s">
        <v>110</v>
      </c>
      <c r="D83" s="94" t="s">
        <v>331</v>
      </c>
      <c r="E83" s="14" t="s">
        <v>330</v>
      </c>
      <c r="F83" s="89">
        <v>2692.32</v>
      </c>
      <c r="G83" s="88">
        <v>625</v>
      </c>
      <c r="H83" s="78">
        <v>713.22</v>
      </c>
      <c r="I83" s="87">
        <f>F83+G83+H83</f>
        <v>4030.54</v>
      </c>
      <c r="J83" s="12">
        <v>15</v>
      </c>
      <c r="K83" s="98"/>
    </row>
    <row r="84" spans="1:11" ht="19.5" customHeight="1" x14ac:dyDescent="0.2">
      <c r="A84" s="17" t="s">
        <v>249</v>
      </c>
      <c r="B84" s="27" t="s">
        <v>227</v>
      </c>
      <c r="C84" s="5" t="s">
        <v>250</v>
      </c>
      <c r="D84" s="96">
        <v>43787</v>
      </c>
      <c r="E84" s="14" t="s">
        <v>320</v>
      </c>
      <c r="F84" s="89">
        <v>646.22</v>
      </c>
      <c r="G84" s="88">
        <v>35</v>
      </c>
      <c r="H84" s="111">
        <v>67.680000000000007</v>
      </c>
      <c r="I84" s="87">
        <f t="shared" si="1"/>
        <v>748.90000000000009</v>
      </c>
      <c r="J84" s="12">
        <v>40</v>
      </c>
      <c r="K84" s="98">
        <v>22</v>
      </c>
    </row>
    <row r="85" spans="1:11" ht="19.5" customHeight="1" x14ac:dyDescent="0.2">
      <c r="A85" s="17" t="s">
        <v>288</v>
      </c>
      <c r="B85" s="27" t="s">
        <v>299</v>
      </c>
      <c r="C85" s="5" t="s">
        <v>344</v>
      </c>
      <c r="D85" s="109">
        <v>43788</v>
      </c>
      <c r="E85" s="14" t="s">
        <v>345</v>
      </c>
      <c r="F85" s="89">
        <v>284.97000000000003</v>
      </c>
      <c r="G85" s="88">
        <v>0</v>
      </c>
      <c r="H85" s="110">
        <f>67.68+67.68</f>
        <v>135.36000000000001</v>
      </c>
      <c r="I85" s="87">
        <f>F85+G85+H85</f>
        <v>420.33000000000004</v>
      </c>
      <c r="J85" s="12">
        <v>8</v>
      </c>
      <c r="K85" s="98"/>
    </row>
    <row r="86" spans="1:11" ht="19.5" customHeight="1" x14ac:dyDescent="0.2">
      <c r="A86" s="17" t="s">
        <v>283</v>
      </c>
      <c r="B86" s="27" t="s">
        <v>121</v>
      </c>
      <c r="C86" s="5" t="s">
        <v>284</v>
      </c>
      <c r="D86" s="96">
        <v>43804</v>
      </c>
      <c r="E86" s="14" t="s">
        <v>322</v>
      </c>
      <c r="F86" s="89">
        <v>729.96</v>
      </c>
      <c r="G86" s="88">
        <v>50</v>
      </c>
      <c r="H86" s="111">
        <v>67.680000000000007</v>
      </c>
      <c r="I86" s="87">
        <f t="shared" si="1"/>
        <v>847.6400000000001</v>
      </c>
      <c r="J86" s="12">
        <v>20</v>
      </c>
      <c r="K86" s="98">
        <v>20</v>
      </c>
    </row>
    <row r="87" spans="1:11" ht="19.5" customHeight="1" x14ac:dyDescent="0.2">
      <c r="A87" s="17" t="s">
        <v>255</v>
      </c>
      <c r="B87" s="27" t="s">
        <v>234</v>
      </c>
      <c r="C87" s="5" t="s">
        <v>256</v>
      </c>
      <c r="D87" s="96">
        <v>43791</v>
      </c>
      <c r="E87" s="14" t="s">
        <v>325</v>
      </c>
      <c r="F87" s="89">
        <v>192.76</v>
      </c>
      <c r="G87" s="88">
        <v>25</v>
      </c>
      <c r="H87" s="111">
        <v>67.680000000000007</v>
      </c>
      <c r="I87" s="87">
        <f t="shared" si="1"/>
        <v>285.44</v>
      </c>
      <c r="J87" s="12">
        <v>22</v>
      </c>
      <c r="K87" s="98"/>
    </row>
    <row r="88" spans="1:11" ht="19.5" customHeight="1" x14ac:dyDescent="0.2">
      <c r="A88" s="17" t="s">
        <v>215</v>
      </c>
      <c r="B88" s="90" t="s">
        <v>328</v>
      </c>
      <c r="C88" s="17" t="s">
        <v>216</v>
      </c>
      <c r="D88" s="95" t="s">
        <v>219</v>
      </c>
      <c r="E88" s="14" t="s">
        <v>329</v>
      </c>
      <c r="F88" s="89">
        <f>987.5+461.61</f>
        <v>1449.1100000000001</v>
      </c>
      <c r="G88" s="88">
        <f>175+175</f>
        <v>350</v>
      </c>
      <c r="H88" s="78">
        <f>265.5+265.5+265.5</f>
        <v>796.5</v>
      </c>
      <c r="I88" s="87">
        <f t="shared" si="1"/>
        <v>2595.61</v>
      </c>
      <c r="J88" s="12">
        <v>40</v>
      </c>
      <c r="K88" s="98">
        <v>26</v>
      </c>
    </row>
    <row r="89" spans="1:11" ht="19.5" customHeight="1" x14ac:dyDescent="0.2">
      <c r="A89" s="17" t="s">
        <v>259</v>
      </c>
      <c r="B89" s="27" t="s">
        <v>234</v>
      </c>
      <c r="C89" s="5" t="s">
        <v>254</v>
      </c>
      <c r="D89" s="95">
        <v>43798</v>
      </c>
      <c r="E89" s="14" t="s">
        <v>326</v>
      </c>
      <c r="F89" s="89">
        <v>126.4</v>
      </c>
      <c r="G89" s="88">
        <v>0</v>
      </c>
      <c r="H89" s="78">
        <v>67.680000000000007</v>
      </c>
      <c r="I89" s="87">
        <f t="shared" si="1"/>
        <v>194.08</v>
      </c>
      <c r="J89" s="12">
        <v>41</v>
      </c>
      <c r="K89" s="98"/>
    </row>
    <row r="90" spans="1:11" ht="19.5" customHeight="1" x14ac:dyDescent="0.2">
      <c r="A90" s="17" t="s">
        <v>291</v>
      </c>
      <c r="B90" s="90" t="s">
        <v>337</v>
      </c>
      <c r="C90" s="17" t="s">
        <v>292</v>
      </c>
      <c r="D90" s="95" t="s">
        <v>293</v>
      </c>
      <c r="E90" s="14" t="s">
        <v>348</v>
      </c>
      <c r="F90" s="89">
        <v>1162.8800000000001</v>
      </c>
      <c r="G90" s="88">
        <v>360</v>
      </c>
      <c r="H90" s="78">
        <v>380.04</v>
      </c>
      <c r="I90" s="87">
        <f t="shared" si="1"/>
        <v>1902.92</v>
      </c>
      <c r="J90" s="12">
        <v>14</v>
      </c>
      <c r="K90" s="98"/>
    </row>
    <row r="91" spans="1:11" ht="19.5" customHeight="1" x14ac:dyDescent="0.2">
      <c r="A91" s="17" t="s">
        <v>266</v>
      </c>
      <c r="B91" s="27" t="s">
        <v>147</v>
      </c>
      <c r="C91" s="5" t="s">
        <v>267</v>
      </c>
      <c r="D91" s="96">
        <v>43802</v>
      </c>
      <c r="E91" s="14" t="s">
        <v>350</v>
      </c>
      <c r="F91" s="89">
        <f>234.6+551.42</f>
        <v>786.02</v>
      </c>
      <c r="G91" s="88">
        <f>25+25</f>
        <v>50</v>
      </c>
      <c r="H91" s="78">
        <v>67.680000000000007</v>
      </c>
      <c r="I91" s="87">
        <f t="shared" si="1"/>
        <v>903.7</v>
      </c>
      <c r="J91" s="12">
        <v>33</v>
      </c>
      <c r="K91" s="98"/>
    </row>
    <row r="92" spans="1:11" ht="19.5" customHeight="1" x14ac:dyDescent="0.2">
      <c r="A92" s="137" t="s">
        <v>211</v>
      </c>
      <c r="B92" s="137"/>
      <c r="C92" s="137"/>
      <c r="D92" s="137"/>
      <c r="E92" s="137"/>
      <c r="F92" s="86">
        <f>SUM(F58:F91)</f>
        <v>20746.830000000002</v>
      </c>
      <c r="G92" s="85">
        <f>SUM(G58:G91)</f>
        <v>3565</v>
      </c>
      <c r="H92" s="84">
        <f>SUM(H58:H91)</f>
        <v>6950.0400000000018</v>
      </c>
      <c r="I92" s="84">
        <f>SUM(I58:I91)</f>
        <v>31138.370000000006</v>
      </c>
    </row>
    <row r="93" spans="1:11" ht="19.5" customHeight="1" x14ac:dyDescent="0.2">
      <c r="B93" s="83"/>
      <c r="C93" s="83"/>
      <c r="E93" s="83"/>
      <c r="F93" s="82" t="s">
        <v>162</v>
      </c>
      <c r="G93" s="81">
        <f>F92+G92</f>
        <v>24311.83</v>
      </c>
      <c r="H93" s="80"/>
    </row>
    <row r="94" spans="1:11" ht="19.5" customHeight="1" x14ac:dyDescent="0.2">
      <c r="A94" s="145" t="s">
        <v>358</v>
      </c>
      <c r="B94" s="146"/>
      <c r="C94" s="146"/>
      <c r="D94" s="146"/>
      <c r="E94" s="146"/>
      <c r="F94" s="146"/>
      <c r="G94" s="119"/>
      <c r="H94" s="80"/>
      <c r="J94" s="107"/>
      <c r="K94" s="108"/>
    </row>
    <row r="95" spans="1:11" ht="19.5" customHeight="1" x14ac:dyDescent="0.2">
      <c r="A95" s="3" t="s">
        <v>26</v>
      </c>
      <c r="B95" s="4" t="s">
        <v>163</v>
      </c>
      <c r="C95" s="5" t="s">
        <v>28</v>
      </c>
      <c r="D95" s="46">
        <v>43559</v>
      </c>
      <c r="E95" s="47" t="s">
        <v>164</v>
      </c>
      <c r="F95" s="48">
        <v>67.680000000000007</v>
      </c>
      <c r="G95" s="119"/>
      <c r="H95" s="80"/>
      <c r="J95" s="107"/>
      <c r="K95" s="108"/>
    </row>
    <row r="96" spans="1:11" ht="19.5" customHeight="1" x14ac:dyDescent="0.2">
      <c r="A96" s="49" t="s">
        <v>41</v>
      </c>
      <c r="B96" s="50" t="s">
        <v>165</v>
      </c>
      <c r="C96" s="51" t="s">
        <v>43</v>
      </c>
      <c r="D96" s="52">
        <v>43567</v>
      </c>
      <c r="E96" s="53" t="s">
        <v>166</v>
      </c>
      <c r="F96" s="54">
        <v>67.680000000000007</v>
      </c>
      <c r="G96" s="119"/>
      <c r="H96" s="80"/>
      <c r="J96" s="107"/>
      <c r="K96" s="108"/>
    </row>
    <row r="97" spans="1:11" ht="19.5" customHeight="1" x14ac:dyDescent="0.2">
      <c r="A97" s="3" t="s">
        <v>74</v>
      </c>
      <c r="B97" s="50" t="s">
        <v>167</v>
      </c>
      <c r="C97" s="51" t="s">
        <v>76</v>
      </c>
      <c r="D97" s="52" t="s">
        <v>168</v>
      </c>
      <c r="E97" s="53" t="s">
        <v>169</v>
      </c>
      <c r="F97" s="48">
        <v>536.22</v>
      </c>
      <c r="G97" s="119"/>
      <c r="H97" s="80"/>
      <c r="J97" s="107"/>
      <c r="K97" s="108"/>
    </row>
    <row r="98" spans="1:11" ht="19.5" customHeight="1" x14ac:dyDescent="0.2">
      <c r="A98" s="3" t="s">
        <v>82</v>
      </c>
      <c r="B98" s="50" t="s">
        <v>170</v>
      </c>
      <c r="C98" s="55" t="s">
        <v>84</v>
      </c>
      <c r="D98" s="46">
        <v>43602</v>
      </c>
      <c r="E98" s="53" t="s">
        <v>171</v>
      </c>
      <c r="F98" s="48">
        <v>67.680000000000007</v>
      </c>
      <c r="G98" s="119"/>
      <c r="H98" s="80"/>
      <c r="J98" s="107"/>
      <c r="K98" s="108"/>
    </row>
    <row r="99" spans="1:11" ht="19.5" customHeight="1" x14ac:dyDescent="0.2">
      <c r="A99" s="3" t="s">
        <v>172</v>
      </c>
      <c r="B99" s="4" t="s">
        <v>42</v>
      </c>
      <c r="C99" s="51" t="s">
        <v>43</v>
      </c>
      <c r="D99" s="52">
        <v>43600</v>
      </c>
      <c r="E99" s="53" t="s">
        <v>173</v>
      </c>
      <c r="F99" s="48">
        <v>67.680000000000007</v>
      </c>
      <c r="G99" s="119"/>
      <c r="H99" s="80"/>
      <c r="J99" s="107"/>
      <c r="K99" s="108"/>
    </row>
    <row r="100" spans="1:11" ht="19.5" customHeight="1" x14ac:dyDescent="0.2">
      <c r="A100" s="22" t="s">
        <v>101</v>
      </c>
      <c r="B100" s="4" t="s">
        <v>174</v>
      </c>
      <c r="C100" s="51" t="s">
        <v>102</v>
      </c>
      <c r="D100" s="52">
        <v>43615</v>
      </c>
      <c r="E100" s="53" t="s">
        <v>175</v>
      </c>
      <c r="F100" s="48">
        <v>67.680000000000007</v>
      </c>
      <c r="G100" s="119"/>
      <c r="H100" s="80"/>
      <c r="J100" s="107"/>
      <c r="K100" s="108"/>
    </row>
    <row r="101" spans="1:11" ht="19.5" customHeight="1" x14ac:dyDescent="0.2">
      <c r="A101" s="3" t="s">
        <v>176</v>
      </c>
      <c r="B101" s="4" t="s">
        <v>87</v>
      </c>
      <c r="C101" s="5" t="s">
        <v>32</v>
      </c>
      <c r="D101" s="56" t="s">
        <v>177</v>
      </c>
      <c r="E101" s="7" t="s">
        <v>178</v>
      </c>
      <c r="F101" s="10">
        <v>67.680000000000007</v>
      </c>
      <c r="G101" s="119"/>
      <c r="H101" s="80"/>
      <c r="J101" s="107"/>
      <c r="K101" s="108"/>
    </row>
    <row r="102" spans="1:11" ht="19.5" customHeight="1" x14ac:dyDescent="0.2">
      <c r="A102" s="3" t="s">
        <v>179</v>
      </c>
      <c r="B102" s="4" t="s">
        <v>180</v>
      </c>
      <c r="C102" s="5" t="s">
        <v>53</v>
      </c>
      <c r="D102" s="56">
        <v>43643</v>
      </c>
      <c r="E102" s="7" t="s">
        <v>181</v>
      </c>
      <c r="F102" s="10">
        <f>67.68+67.68</f>
        <v>135.36000000000001</v>
      </c>
      <c r="G102" s="119"/>
      <c r="H102" s="80"/>
      <c r="J102" s="107"/>
      <c r="K102" s="108"/>
    </row>
    <row r="103" spans="1:11" ht="19.5" customHeight="1" x14ac:dyDescent="0.2">
      <c r="A103" s="3" t="s">
        <v>117</v>
      </c>
      <c r="B103" s="58" t="s">
        <v>56</v>
      </c>
      <c r="C103" s="5" t="s">
        <v>22</v>
      </c>
      <c r="D103" s="59">
        <v>43627</v>
      </c>
      <c r="E103" s="60" t="s">
        <v>182</v>
      </c>
      <c r="F103" s="61">
        <v>0</v>
      </c>
      <c r="G103" s="119"/>
      <c r="H103" s="80"/>
      <c r="J103" s="107"/>
      <c r="K103" s="108"/>
    </row>
    <row r="104" spans="1:11" ht="19.5" customHeight="1" x14ac:dyDescent="0.2">
      <c r="A104" s="3" t="s">
        <v>183</v>
      </c>
      <c r="B104" s="4" t="s">
        <v>184</v>
      </c>
      <c r="C104" s="5" t="s">
        <v>22</v>
      </c>
      <c r="D104" s="56">
        <v>43648</v>
      </c>
      <c r="E104" s="7" t="s">
        <v>185</v>
      </c>
      <c r="F104" s="10">
        <v>0</v>
      </c>
      <c r="G104" s="119"/>
      <c r="H104" s="80"/>
      <c r="J104" s="107"/>
      <c r="K104" s="108"/>
    </row>
    <row r="105" spans="1:11" ht="19.5" customHeight="1" x14ac:dyDescent="0.2">
      <c r="A105" s="62" t="s">
        <v>186</v>
      </c>
      <c r="B105" s="4" t="s">
        <v>184</v>
      </c>
      <c r="C105" s="5" t="s">
        <v>187</v>
      </c>
      <c r="D105" s="46">
        <v>43658</v>
      </c>
      <c r="E105" s="7" t="s">
        <v>188</v>
      </c>
      <c r="F105" s="10">
        <f>67.68+67.68</f>
        <v>135.36000000000001</v>
      </c>
      <c r="G105" s="119"/>
      <c r="H105" s="80"/>
      <c r="J105" s="107"/>
      <c r="K105" s="108"/>
    </row>
    <row r="106" spans="1:11" ht="19.5" customHeight="1" x14ac:dyDescent="0.2">
      <c r="A106" s="17" t="s">
        <v>242</v>
      </c>
      <c r="B106" s="27" t="s">
        <v>241</v>
      </c>
      <c r="C106" s="5" t="s">
        <v>243</v>
      </c>
      <c r="D106" s="96">
        <v>43738</v>
      </c>
      <c r="E106" s="14" t="s">
        <v>305</v>
      </c>
      <c r="F106" s="101">
        <v>85.38</v>
      </c>
      <c r="G106" s="41"/>
      <c r="H106" s="1"/>
      <c r="I106" s="80"/>
      <c r="J106" s="1"/>
      <c r="K106" s="1"/>
    </row>
    <row r="107" spans="1:11" ht="19.5" customHeight="1" x14ac:dyDescent="0.2">
      <c r="A107" s="17" t="s">
        <v>271</v>
      </c>
      <c r="B107" s="27" t="s">
        <v>270</v>
      </c>
      <c r="C107" s="5" t="s">
        <v>272</v>
      </c>
      <c r="D107" s="96">
        <v>43759</v>
      </c>
      <c r="E107" s="14" t="s">
        <v>321</v>
      </c>
      <c r="F107" s="78">
        <v>67.680000000000007</v>
      </c>
      <c r="G107" s="37"/>
      <c r="H107" s="80"/>
      <c r="I107" s="44"/>
      <c r="K107" s="41"/>
    </row>
    <row r="108" spans="1:11" ht="19.5" customHeight="1" x14ac:dyDescent="0.2">
      <c r="A108" s="17" t="s">
        <v>271</v>
      </c>
      <c r="B108" s="27" t="s">
        <v>270</v>
      </c>
      <c r="C108" s="5" t="s">
        <v>225</v>
      </c>
      <c r="D108" s="96">
        <v>43760</v>
      </c>
      <c r="E108" s="14" t="s">
        <v>315</v>
      </c>
      <c r="F108" s="101">
        <v>0</v>
      </c>
      <c r="G108" s="40"/>
      <c r="K108" s="41"/>
    </row>
    <row r="109" spans="1:11" ht="19.5" customHeight="1" x14ac:dyDescent="0.2">
      <c r="A109" s="17" t="s">
        <v>268</v>
      </c>
      <c r="B109" s="27" t="s">
        <v>133</v>
      </c>
      <c r="C109" s="5" t="s">
        <v>269</v>
      </c>
      <c r="D109" s="96">
        <v>43791</v>
      </c>
      <c r="E109" s="14" t="s">
        <v>324</v>
      </c>
      <c r="F109" s="78">
        <v>67.680000000000007</v>
      </c>
      <c r="G109" s="57"/>
      <c r="K109" s="41"/>
    </row>
    <row r="110" spans="1:11" ht="19.5" customHeight="1" x14ac:dyDescent="0.2">
      <c r="A110" s="17" t="s">
        <v>289</v>
      </c>
      <c r="B110" s="27" t="s">
        <v>133</v>
      </c>
      <c r="C110" s="5" t="s">
        <v>347</v>
      </c>
      <c r="D110" s="96">
        <v>43791</v>
      </c>
      <c r="E110" s="14" t="s">
        <v>346</v>
      </c>
      <c r="F110" s="78">
        <v>67.680000000000007</v>
      </c>
      <c r="G110" s="57"/>
      <c r="K110" s="105"/>
    </row>
    <row r="111" spans="1:11" ht="19.5" customHeight="1" x14ac:dyDescent="0.2">
      <c r="A111" s="17" t="s">
        <v>271</v>
      </c>
      <c r="B111" s="97" t="s">
        <v>333</v>
      </c>
      <c r="C111" s="5" t="s">
        <v>274</v>
      </c>
      <c r="D111" s="96" t="s">
        <v>273</v>
      </c>
      <c r="E111" s="14" t="s">
        <v>332</v>
      </c>
      <c r="F111" s="87">
        <v>223.86</v>
      </c>
      <c r="G111" s="57"/>
      <c r="K111" s="41"/>
    </row>
    <row r="112" spans="1:11" ht="19.5" customHeight="1" x14ac:dyDescent="0.2">
      <c r="A112" s="17" t="s">
        <v>291</v>
      </c>
      <c r="B112" s="90" t="s">
        <v>133</v>
      </c>
      <c r="C112" s="17" t="s">
        <v>292</v>
      </c>
      <c r="D112" s="95">
        <v>43556.083333333336</v>
      </c>
      <c r="E112" s="14" t="s">
        <v>349</v>
      </c>
      <c r="F112" s="87">
        <v>380.04</v>
      </c>
      <c r="G112" s="57"/>
      <c r="H112" s="80"/>
      <c r="I112" s="44"/>
      <c r="J112" s="105"/>
      <c r="K112" s="105"/>
    </row>
    <row r="113" spans="1:11" ht="19.5" customHeight="1" x14ac:dyDescent="0.2">
      <c r="A113" s="17" t="s">
        <v>294</v>
      </c>
      <c r="B113" s="5" t="s">
        <v>180</v>
      </c>
      <c r="C113" s="5" t="s">
        <v>225</v>
      </c>
      <c r="D113" s="109">
        <v>43781</v>
      </c>
      <c r="E113" s="14" t="s">
        <v>315</v>
      </c>
      <c r="F113" s="87">
        <v>0</v>
      </c>
      <c r="G113" s="57"/>
      <c r="H113" s="80"/>
      <c r="I113" s="44"/>
      <c r="J113" s="105"/>
      <c r="K113" s="105"/>
    </row>
    <row r="114" spans="1:11" ht="19.5" customHeight="1" x14ac:dyDescent="0.2">
      <c r="A114" s="17" t="s">
        <v>295</v>
      </c>
      <c r="B114" s="5" t="s">
        <v>133</v>
      </c>
      <c r="C114" s="5" t="s">
        <v>225</v>
      </c>
      <c r="D114" s="109">
        <v>43805</v>
      </c>
      <c r="E114" s="14" t="s">
        <v>315</v>
      </c>
      <c r="F114" s="87">
        <v>0</v>
      </c>
      <c r="G114" s="112"/>
      <c r="H114" s="80"/>
      <c r="I114" s="44"/>
      <c r="J114" s="105"/>
      <c r="K114" s="105"/>
    </row>
    <row r="115" spans="1:11" ht="19.5" customHeight="1" x14ac:dyDescent="0.2">
      <c r="A115" s="17" t="s">
        <v>236</v>
      </c>
      <c r="B115" s="5" t="s">
        <v>234</v>
      </c>
      <c r="C115" s="5" t="s">
        <v>225</v>
      </c>
      <c r="D115" s="109">
        <v>43756</v>
      </c>
      <c r="E115" s="14" t="s">
        <v>315</v>
      </c>
      <c r="F115" s="87">
        <v>0</v>
      </c>
      <c r="G115" s="57"/>
      <c r="H115" s="80"/>
      <c r="I115" s="44"/>
      <c r="J115" s="105"/>
      <c r="K115" s="105"/>
    </row>
    <row r="116" spans="1:11" ht="19.5" customHeight="1" x14ac:dyDescent="0.2">
      <c r="A116" s="118"/>
      <c r="B116" s="1"/>
      <c r="C116" s="1"/>
      <c r="D116" s="37"/>
      <c r="E116" s="63" t="s">
        <v>189</v>
      </c>
      <c r="F116" s="64">
        <f>SUM(F95:F115)</f>
        <v>2105.3400000000006</v>
      </c>
      <c r="G116" s="37"/>
      <c r="H116" s="1"/>
      <c r="I116" s="44"/>
      <c r="K116" s="41"/>
    </row>
    <row r="117" spans="1:11" ht="19.5" customHeight="1" x14ac:dyDescent="0.2">
      <c r="B117" s="1"/>
      <c r="C117" s="1"/>
      <c r="D117" s="37"/>
      <c r="E117" s="65"/>
      <c r="F117" s="66"/>
      <c r="G117" s="37"/>
      <c r="H117" s="43"/>
      <c r="I117" s="44"/>
      <c r="K117" s="41"/>
    </row>
    <row r="118" spans="1:11" ht="19.5" customHeight="1" x14ac:dyDescent="0.2">
      <c r="A118" s="129" t="s">
        <v>357</v>
      </c>
      <c r="B118" s="130"/>
      <c r="C118" s="130"/>
      <c r="D118" s="130"/>
      <c r="E118" s="130"/>
      <c r="F118" s="130"/>
      <c r="G118" s="37"/>
      <c r="H118" s="43"/>
      <c r="I118" s="44"/>
      <c r="K118" s="41"/>
    </row>
    <row r="119" spans="1:11" ht="19.5" customHeight="1" x14ac:dyDescent="0.2">
      <c r="A119" s="3" t="s">
        <v>338</v>
      </c>
      <c r="B119" s="62" t="s">
        <v>165</v>
      </c>
      <c r="C119" s="5" t="s">
        <v>43</v>
      </c>
      <c r="D119" s="6">
        <v>43563</v>
      </c>
      <c r="E119" s="14" t="s">
        <v>190</v>
      </c>
      <c r="F119" s="48">
        <v>67.680000000000007</v>
      </c>
      <c r="G119" s="37"/>
      <c r="H119" s="1"/>
      <c r="I119" s="44"/>
      <c r="K119" s="41"/>
    </row>
    <row r="120" spans="1:11" ht="19.5" customHeight="1" x14ac:dyDescent="0.2">
      <c r="A120" s="3" t="s">
        <v>191</v>
      </c>
      <c r="B120" s="117" t="s">
        <v>17</v>
      </c>
      <c r="C120" s="67" t="s">
        <v>192</v>
      </c>
      <c r="D120" s="68">
        <v>43587</v>
      </c>
      <c r="E120" s="53" t="s">
        <v>193</v>
      </c>
      <c r="F120" s="48">
        <v>67.680000000000007</v>
      </c>
      <c r="G120" s="37"/>
      <c r="H120" s="1"/>
      <c r="I120" s="44"/>
      <c r="K120" s="41"/>
    </row>
    <row r="121" spans="1:11" ht="19.5" customHeight="1" x14ac:dyDescent="0.2">
      <c r="A121" s="3" t="s">
        <v>194</v>
      </c>
      <c r="B121" s="62" t="s">
        <v>180</v>
      </c>
      <c r="C121" s="5" t="s">
        <v>192</v>
      </c>
      <c r="D121" s="24" t="s">
        <v>177</v>
      </c>
      <c r="E121" s="7" t="s">
        <v>195</v>
      </c>
      <c r="F121" s="69">
        <f>67.68+67.68</f>
        <v>135.36000000000001</v>
      </c>
      <c r="G121" s="37"/>
      <c r="H121" s="1"/>
      <c r="I121" s="44"/>
      <c r="J121" s="107"/>
      <c r="K121" s="107"/>
    </row>
    <row r="122" spans="1:11" ht="19.5" customHeight="1" x14ac:dyDescent="0.2">
      <c r="A122" s="3" t="s">
        <v>196</v>
      </c>
      <c r="B122" s="62" t="s">
        <v>197</v>
      </c>
      <c r="C122" s="5" t="s">
        <v>198</v>
      </c>
      <c r="D122" s="70" t="s">
        <v>115</v>
      </c>
      <c r="E122" s="7" t="s">
        <v>199</v>
      </c>
      <c r="F122" s="48">
        <f>67.68+67.68</f>
        <v>135.36000000000001</v>
      </c>
      <c r="G122" s="37"/>
      <c r="H122" s="1"/>
      <c r="I122" s="44"/>
      <c r="J122" s="107"/>
      <c r="K122" s="107"/>
    </row>
    <row r="123" spans="1:11" ht="19.5" customHeight="1" x14ac:dyDescent="0.2">
      <c r="A123" s="3" t="s">
        <v>141</v>
      </c>
      <c r="B123" s="117" t="s">
        <v>200</v>
      </c>
      <c r="C123" s="67" t="s">
        <v>143</v>
      </c>
      <c r="D123" s="68" t="s">
        <v>144</v>
      </c>
      <c r="E123" s="53" t="s">
        <v>201</v>
      </c>
      <c r="F123" s="48">
        <v>265.5</v>
      </c>
      <c r="G123" s="37"/>
      <c r="H123" s="1"/>
      <c r="I123" s="44"/>
      <c r="J123" s="107"/>
      <c r="K123" s="107"/>
    </row>
    <row r="124" spans="1:11" ht="19.5" customHeight="1" x14ac:dyDescent="0.2">
      <c r="A124" s="17" t="s">
        <v>237</v>
      </c>
      <c r="B124" s="27" t="s">
        <v>167</v>
      </c>
      <c r="C124" s="5" t="s">
        <v>238</v>
      </c>
      <c r="D124" s="96" t="s">
        <v>239</v>
      </c>
      <c r="E124" s="14" t="s">
        <v>342</v>
      </c>
      <c r="F124" s="48">
        <v>380.04</v>
      </c>
      <c r="G124" s="37"/>
      <c r="H124" s="1"/>
      <c r="I124" s="44"/>
      <c r="J124" s="107"/>
      <c r="K124" s="107"/>
    </row>
    <row r="125" spans="1:11" ht="19.5" customHeight="1" x14ac:dyDescent="0.2">
      <c r="A125" s="17" t="s">
        <v>265</v>
      </c>
      <c r="B125" s="27" t="s">
        <v>261</v>
      </c>
      <c r="C125" s="5" t="s">
        <v>264</v>
      </c>
      <c r="D125" s="96">
        <v>43789</v>
      </c>
      <c r="E125" s="14" t="s">
        <v>323</v>
      </c>
      <c r="F125" s="48">
        <v>67.680000000000007</v>
      </c>
      <c r="G125" s="37"/>
      <c r="H125" s="1"/>
      <c r="I125" s="44"/>
      <c r="J125" s="107"/>
      <c r="K125" s="107"/>
    </row>
    <row r="126" spans="1:11" ht="19.5" customHeight="1" x14ac:dyDescent="0.2">
      <c r="A126" s="45"/>
      <c r="B126" s="1"/>
      <c r="C126" s="1"/>
      <c r="E126" s="63" t="s">
        <v>189</v>
      </c>
      <c r="F126" s="64">
        <f>SUM(F119:F125)</f>
        <v>1119.3000000000002</v>
      </c>
      <c r="G126" s="37"/>
      <c r="H126" s="1"/>
      <c r="I126" s="44"/>
    </row>
    <row r="128" spans="1:11" ht="19.5" customHeight="1" x14ac:dyDescent="0.2">
      <c r="E128" s="122" t="s">
        <v>356</v>
      </c>
      <c r="F128" s="123"/>
      <c r="G128" s="123"/>
      <c r="H128" s="123"/>
      <c r="I128" s="123"/>
    </row>
    <row r="129" spans="5:9" ht="19.5" customHeight="1" x14ac:dyDescent="0.2">
      <c r="E129" s="135" t="s">
        <v>210</v>
      </c>
      <c r="F129" s="135" t="s">
        <v>209</v>
      </c>
      <c r="G129" s="127" t="s">
        <v>208</v>
      </c>
      <c r="H129" s="127" t="s">
        <v>207</v>
      </c>
      <c r="I129" s="126" t="s">
        <v>9</v>
      </c>
    </row>
    <row r="130" spans="5:9" ht="19.5" customHeight="1" x14ac:dyDescent="0.2">
      <c r="E130" s="136"/>
      <c r="F130" s="136"/>
      <c r="G130" s="128"/>
      <c r="H130" s="128"/>
      <c r="I130" s="126"/>
    </row>
    <row r="131" spans="5:9" ht="19.5" customHeight="1" x14ac:dyDescent="0.2">
      <c r="E131" s="5" t="s">
        <v>206</v>
      </c>
      <c r="F131" s="78">
        <f>G53</f>
        <v>36488.480000000003</v>
      </c>
      <c r="G131" s="78">
        <f>H52</f>
        <v>7017.9000000000005</v>
      </c>
      <c r="H131" s="78">
        <f>SUM(F119:F123)</f>
        <v>671.58</v>
      </c>
      <c r="I131" s="78">
        <f>SUM(F131:H131)</f>
        <v>44177.960000000006</v>
      </c>
    </row>
    <row r="132" spans="5:9" ht="19.5" customHeight="1" x14ac:dyDescent="0.2">
      <c r="E132" s="79" t="s">
        <v>205</v>
      </c>
      <c r="F132" s="78">
        <f>G93</f>
        <v>24311.83</v>
      </c>
      <c r="G132" s="78">
        <f>H92</f>
        <v>6950.0400000000018</v>
      </c>
      <c r="H132" s="78">
        <f>SUM(F124:F125)</f>
        <v>447.72</v>
      </c>
      <c r="I132" s="78">
        <f>SUM(F132:H132)</f>
        <v>31709.590000000004</v>
      </c>
    </row>
    <row r="133" spans="5:9" ht="19.5" customHeight="1" x14ac:dyDescent="0.2">
      <c r="E133" s="77"/>
      <c r="F133" s="76">
        <f>SUM(F131:F132)</f>
        <v>60800.310000000005</v>
      </c>
      <c r="G133" s="75">
        <f>SUM(G131:G132)</f>
        <v>13967.940000000002</v>
      </c>
      <c r="H133" s="75">
        <f>SUM(H131:H132)</f>
        <v>1119.3000000000002</v>
      </c>
      <c r="I133" s="75">
        <f>SUM(I131:I132)</f>
        <v>75887.550000000017</v>
      </c>
    </row>
    <row r="135" spans="5:9" ht="19.5" customHeight="1" x14ac:dyDescent="0.2">
      <c r="E135" s="124" t="s">
        <v>353</v>
      </c>
      <c r="F135" s="124"/>
      <c r="G135" s="124"/>
      <c r="H135" s="125"/>
    </row>
    <row r="136" spans="5:9" ht="19.5" customHeight="1" x14ac:dyDescent="0.2">
      <c r="E136" s="76"/>
      <c r="F136" s="106" t="s">
        <v>354</v>
      </c>
      <c r="G136" s="106" t="s">
        <v>355</v>
      </c>
      <c r="H136" s="106" t="s">
        <v>189</v>
      </c>
    </row>
    <row r="137" spans="5:9" ht="19.5" customHeight="1" x14ac:dyDescent="0.2">
      <c r="E137" s="113" t="s">
        <v>351</v>
      </c>
      <c r="F137" s="114">
        <f>G52</f>
        <v>5754.3</v>
      </c>
      <c r="G137" s="115">
        <f>F52</f>
        <v>30734.180000000004</v>
      </c>
      <c r="H137" s="78">
        <f>F137+G137</f>
        <v>36488.480000000003</v>
      </c>
    </row>
    <row r="138" spans="5:9" ht="19.5" customHeight="1" x14ac:dyDescent="0.2">
      <c r="E138" s="113" t="s">
        <v>352</v>
      </c>
      <c r="F138" s="114">
        <f>G92</f>
        <v>3565</v>
      </c>
      <c r="G138" s="116">
        <f>F92</f>
        <v>20746.830000000002</v>
      </c>
      <c r="H138" s="78">
        <f>F138+G138</f>
        <v>24311.83</v>
      </c>
    </row>
    <row r="139" spans="5:9" ht="19.5" customHeight="1" x14ac:dyDescent="0.2">
      <c r="E139" s="76" t="s">
        <v>189</v>
      </c>
      <c r="F139" s="76">
        <f>SUM(F137:F138)</f>
        <v>9319.2999999999993</v>
      </c>
      <c r="G139" s="76">
        <f>SUM(G137:G138)</f>
        <v>51481.010000000009</v>
      </c>
      <c r="H139" s="76">
        <f>F139+G139</f>
        <v>60800.310000000012</v>
      </c>
    </row>
  </sheetData>
  <sheetProtection algorithmName="SHA-512" hashValue="aDpgBzRMna0z8lD4yruMwPsSpEDJkI3vq6SlBR3T4YiVo7CfmtpVdLICxOM1fvc+S9vSiP6ytjejN1S/TWWlvg==" saltValue="d6qaSpMGaBEEbQWgHBmZ3w==" spinCount="100000" sheet="1" objects="1" scenarios="1"/>
  <sortState ref="A80:L119">
    <sortCondition ref="D80:D119"/>
  </sortState>
  <mergeCells count="34">
    <mergeCell ref="A94:F94"/>
    <mergeCell ref="D56:D57"/>
    <mergeCell ref="I56:I57"/>
    <mergeCell ref="J5:K5"/>
    <mergeCell ref="A55:K5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H5"/>
    <mergeCell ref="I5:I6"/>
    <mergeCell ref="A52:E52"/>
    <mergeCell ref="J56:K56"/>
    <mergeCell ref="E128:I128"/>
    <mergeCell ref="E135:H135"/>
    <mergeCell ref="I129:I130"/>
    <mergeCell ref="H129:H130"/>
    <mergeCell ref="A118:F118"/>
    <mergeCell ref="A56:A57"/>
    <mergeCell ref="E56:E57"/>
    <mergeCell ref="G56:H56"/>
    <mergeCell ref="F56:F57"/>
    <mergeCell ref="E129:E130"/>
    <mergeCell ref="G129:G130"/>
    <mergeCell ref="A92:E92"/>
    <mergeCell ref="F129:F130"/>
    <mergeCell ref="B56:B57"/>
    <mergeCell ref="C56:C57"/>
  </mergeCells>
  <pageMargins left="0.511811024" right="0.511811024" top="0.78740157499999996" bottom="0.78740157499999996" header="0.31496062000000002" footer="0.31496062000000002"/>
  <pageSetup paperSize="9" scale="33" orientation="landscape" verticalDpi="597" r:id="rId1"/>
  <ignoredErrors>
    <ignoredError sqref="J32" numberStoredAsText="1"/>
    <ignoredError sqref="G16" formula="1"/>
    <ignoredError sqref="D34 D38 D41 D48:D50 D68:D69 D72 D121:D122" twoDigitTextYear="1"/>
    <ignoredError sqref="H132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Graduação 2019</vt:lpstr>
      <vt:lpstr>'Graduação 2019'!Area_de_impressao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ICT</cp:lastModifiedBy>
  <cp:lastPrinted>2019-08-20T17:19:35Z</cp:lastPrinted>
  <dcterms:created xsi:type="dcterms:W3CDTF">2019-07-26T14:23:55Z</dcterms:created>
  <dcterms:modified xsi:type="dcterms:W3CDTF">2020-02-06T14:25:46Z</dcterms:modified>
</cp:coreProperties>
</file>