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erceirização\1- Plansul\42-2022 - Plansul - Alfenas\PLANILHAS DE CUSTOS\"/>
    </mc:Choice>
  </mc:AlternateContent>
  <bookViews>
    <workbookView xWindow="0" yWindow="0" windowWidth="20490" windowHeight="7755" tabRatio="949" activeTab="1"/>
  </bookViews>
  <sheets>
    <sheet name="Uniformes" sheetId="48" r:id="rId1"/>
    <sheet name="QUADRO RESUMO" sheetId="1" r:id="rId2"/>
    <sheet name="ANALISTA_MIDIAS" sheetId="41" r:id="rId3"/>
    <sheet name="AUX_ADM_NIVEL_1_30" sheetId="2" r:id="rId4"/>
    <sheet name="AUX_ADM_NIVEL_1_40" sheetId="3" r:id="rId5"/>
    <sheet name="AUX_ADM_NIVEL_1_44" sheetId="6" r:id="rId6"/>
    <sheet name="AUX_ADM_NIVEL_2" sheetId="7" r:id="rId7"/>
    <sheet name="ASG_INS_0" sheetId="8" r:id="rId8"/>
    <sheet name="ASG_INS_20%" sheetId="9" r:id="rId9"/>
    <sheet name="ASG_INS_40%" sheetId="4" r:id="rId10"/>
    <sheet name="BOMBEIRO" sheetId="5" r:id="rId11"/>
    <sheet name="ELETRICISTA" sheetId="10" r:id="rId12"/>
    <sheet name="ENC_LIMPEZA" sheetId="11" r:id="rId13"/>
    <sheet name="JARDINEIRO" sheetId="12" r:id="rId14"/>
    <sheet name="LAV_VEICULOS" sheetId="14" r:id="rId15"/>
    <sheet name="MARCENEIRO" sheetId="15" r:id="rId16"/>
    <sheet name="MEC_MANUTENÇÃO" sheetId="17" r:id="rId17"/>
    <sheet name="MEC_REFRIGERAÇÃO" sheetId="16" r:id="rId18"/>
    <sheet name="MOTORISTA" sheetId="47" r:id="rId19"/>
    <sheet name="ORG_EVENTOS" sheetId="18" r:id="rId20"/>
    <sheet name="PEDREIRO" sheetId="19" r:id="rId21"/>
    <sheet name="PINTOR" sheetId="20" r:id="rId22"/>
    <sheet name="PORTARIA_36" sheetId="21" r:id="rId23"/>
    <sheet name="PORTARIA_12x36" sheetId="23" r:id="rId24"/>
    <sheet name="PORTARIA_44" sheetId="22" r:id="rId25"/>
    <sheet name="SERRALHEIRO" sheetId="24" r:id="rId26"/>
    <sheet name="SERV_LIMP_N1" sheetId="25" r:id="rId27"/>
    <sheet name="SERV_LIMP_N1_INS_20%" sheetId="26" r:id="rId28"/>
    <sheet name="SERV_LIMP_N1_INS_40%" sheetId="27" r:id="rId29"/>
    <sheet name="SERV_LIMP_N1_INS_40%+AN" sheetId="28" r:id="rId30"/>
    <sheet name="SERV_LIMP_N2_INS_20%" sheetId="29" r:id="rId31"/>
    <sheet name="SERV_LIMP_N2_INS_40%" sheetId="30" r:id="rId32"/>
    <sheet name="SERVENTE_PEDREIRO" sheetId="31" r:id="rId33"/>
    <sheet name="SUPER_SEGURANÇA" sheetId="32" r:id="rId34"/>
    <sheet name="TEC_ENFERMAGEM" sheetId="33" r:id="rId35"/>
    <sheet name="TEC_FARMÁCIA_40" sheetId="34" r:id="rId36"/>
    <sheet name="TEC_FARMÁCIA_44" sheetId="35" r:id="rId37"/>
    <sheet name="TEC_BIOTERISMO" sheetId="36" r:id="rId38"/>
    <sheet name="TEC_NECROPSIA" sheetId="37" r:id="rId39"/>
    <sheet name="TEC_OPERAC_AUDIOVISUAIS" sheetId="42" r:id="rId40"/>
    <sheet name="TEC_PROTESE_DENTARIA" sheetId="38" r:id="rId41"/>
    <sheet name="TEC_REDE_T.I" sheetId="43" r:id="rId42"/>
    <sheet name="TEC_SUPORTE_USUARIO_40" sheetId="44" r:id="rId43"/>
    <sheet name="TEC_SUPORTE_USUARIO_44" sheetId="45" r:id="rId44"/>
    <sheet name="VIGIA_DIURNO" sheetId="39" r:id="rId45"/>
    <sheet name="VIGIA_NOTURNO" sheetId="40" r:id="rId46"/>
    <sheet name="WEBDESIGNER" sheetId="46" r:id="rId47"/>
  </sheets>
  <externalReferences>
    <externalReference r:id="rId48"/>
  </externalReferences>
  <definedNames>
    <definedName name="_xlnm._FilterDatabase" localSheetId="0" hidden="1">Uniformes!$A$80:$D$80</definedName>
    <definedName name="PostosSolicitados">'[1]Demanda Geral'!$A$2:$A$267</definedName>
    <definedName name="Quantidade_atendida">'[1]Demanda Geral'!$G$2:$G$267</definedName>
    <definedName name="Quantidade_Ideal">'[1]Demanda Geral'!$E$2:$E$267</definedName>
    <definedName name="Quantidade_solicitada">'[1]Demanda Geral'!$F$2:$F$267</definedName>
    <definedName name="_xlnm.Print_Titles" localSheetId="1">'QUADRO RESUMO'!$3:$3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48" l="1"/>
  <c r="E110" i="34" s="1"/>
  <c r="E110" i="36"/>
  <c r="E110" i="37"/>
  <c r="E110" i="33"/>
  <c r="E108" i="34"/>
  <c r="E108" i="35"/>
  <c r="E108" i="36"/>
  <c r="E108" i="37"/>
  <c r="E108" i="33"/>
  <c r="E110" i="30"/>
  <c r="E110" i="38"/>
  <c r="E110" i="29"/>
  <c r="E108" i="30"/>
  <c r="E108" i="38"/>
  <c r="E108" i="29"/>
  <c r="E110" i="24"/>
  <c r="E108" i="24"/>
  <c r="E108" i="23"/>
  <c r="E108" i="22"/>
  <c r="E108" i="32"/>
  <c r="E108" i="21"/>
  <c r="E110" i="20"/>
  <c r="E108" i="20"/>
  <c r="E110" i="31"/>
  <c r="E110" i="19"/>
  <c r="E108" i="31"/>
  <c r="E108" i="19"/>
  <c r="E108" i="47"/>
  <c r="E110" i="16"/>
  <c r="E110" i="17"/>
  <c r="E108" i="16"/>
  <c r="E108" i="17"/>
  <c r="E110" i="15"/>
  <c r="E108" i="15"/>
  <c r="E110" i="14"/>
  <c r="E108" i="14"/>
  <c r="E110" i="12"/>
  <c r="E108" i="12"/>
  <c r="E108" i="11"/>
  <c r="E110" i="10"/>
  <c r="E108" i="10"/>
  <c r="E110" i="5"/>
  <c r="E108" i="5"/>
  <c r="E110" i="9"/>
  <c r="E110" i="4"/>
  <c r="E110" i="25"/>
  <c r="E110" i="26"/>
  <c r="E110" i="27"/>
  <c r="E110" i="28"/>
  <c r="E110" i="8"/>
  <c r="E108" i="9"/>
  <c r="E108" i="4"/>
  <c r="E108" i="25"/>
  <c r="E108" i="26"/>
  <c r="E108" i="27"/>
  <c r="E108" i="28"/>
  <c r="E108" i="8"/>
  <c r="E111" i="2"/>
  <c r="E111" i="3"/>
  <c r="E111" i="6"/>
  <c r="E111" i="7"/>
  <c r="E111" i="47"/>
  <c r="E111" i="18"/>
  <c r="E111" i="21"/>
  <c r="E111" i="23"/>
  <c r="E111" i="22"/>
  <c r="E111" i="32"/>
  <c r="E111" i="34"/>
  <c r="E111" i="35"/>
  <c r="E111" i="36"/>
  <c r="E111" i="37"/>
  <c r="E111" i="39"/>
  <c r="E111" i="40"/>
  <c r="E111" i="33"/>
  <c r="E111" i="41"/>
  <c r="E111" i="8"/>
  <c r="E111" i="9"/>
  <c r="E111" i="4"/>
  <c r="E111" i="5"/>
  <c r="E111" i="10"/>
  <c r="E111" i="11"/>
  <c r="E111" i="12"/>
  <c r="E111" i="14"/>
  <c r="E111" i="15"/>
  <c r="E111" i="17"/>
  <c r="E111" i="16"/>
  <c r="E111" i="19"/>
  <c r="E111" i="20"/>
  <c r="E111" i="24"/>
  <c r="E111" i="25"/>
  <c r="E111" i="26"/>
  <c r="E111" i="27"/>
  <c r="E111" i="28"/>
  <c r="E111" i="29"/>
  <c r="E111" i="30"/>
  <c r="E111" i="31"/>
  <c r="E111" i="42"/>
  <c r="E111" i="38"/>
  <c r="E111" i="43"/>
  <c r="E111" i="44"/>
  <c r="E111" i="45"/>
  <c r="E111" i="46"/>
  <c r="E110" i="35" l="1"/>
  <c r="D98" i="48"/>
  <c r="D99" i="48"/>
  <c r="D97" i="48"/>
  <c r="D96" i="48"/>
  <c r="D95" i="48"/>
  <c r="D94" i="48"/>
  <c r="D93" i="48"/>
  <c r="D92" i="48"/>
  <c r="D91" i="48"/>
  <c r="D85" i="48"/>
  <c r="D89" i="48"/>
  <c r="D88" i="48"/>
  <c r="D87" i="48"/>
  <c r="D86" i="48"/>
  <c r="D84" i="48"/>
  <c r="D83" i="48"/>
  <c r="D82" i="48"/>
  <c r="D81" i="48"/>
  <c r="C97" i="48"/>
  <c r="C96" i="48"/>
  <c r="C95" i="48"/>
  <c r="C93" i="48"/>
  <c r="C91" i="48"/>
  <c r="C89" i="48"/>
  <c r="C88" i="48"/>
  <c r="C87" i="48"/>
  <c r="C86" i="48"/>
  <c r="C85" i="48"/>
  <c r="C84" i="48"/>
  <c r="C83" i="48"/>
  <c r="B98" i="48"/>
  <c r="B97" i="48"/>
  <c r="B96" i="48"/>
  <c r="B95" i="48"/>
  <c r="B94" i="48"/>
  <c r="B93" i="48"/>
  <c r="B91" i="48"/>
  <c r="B90" i="48"/>
  <c r="B89" i="48"/>
  <c r="B88" i="48"/>
  <c r="B87" i="48"/>
  <c r="B86" i="48"/>
  <c r="B85" i="48"/>
  <c r="B84" i="48"/>
  <c r="B83" i="48"/>
  <c r="B82" i="48"/>
  <c r="B81" i="48"/>
  <c r="D90" i="48"/>
  <c r="Q79" i="48"/>
  <c r="K73" i="48"/>
  <c r="Q70" i="48"/>
  <c r="E66" i="48"/>
  <c r="Q65" i="48"/>
  <c r="K62" i="48"/>
  <c r="E62" i="48"/>
  <c r="Q59" i="48"/>
  <c r="K55" i="48"/>
  <c r="E54" i="48"/>
  <c r="E50" i="48"/>
  <c r="K46" i="48"/>
  <c r="Q45" i="48"/>
  <c r="E42" i="48"/>
  <c r="K38" i="48"/>
  <c r="E38" i="48"/>
  <c r="Q37" i="48"/>
  <c r="Q33" i="48"/>
  <c r="K31" i="48"/>
  <c r="E29" i="48"/>
  <c r="Q26" i="48"/>
  <c r="K25" i="48"/>
  <c r="E25" i="48"/>
  <c r="Q22" i="48"/>
  <c r="K21" i="48"/>
  <c r="Q14" i="48"/>
  <c r="K14" i="48"/>
  <c r="E14" i="48"/>
  <c r="Q10" i="48"/>
  <c r="K10" i="48"/>
  <c r="E10" i="48"/>
  <c r="F48" i="1" l="1"/>
  <c r="F47" i="1"/>
  <c r="F46" i="1"/>
  <c r="F42" i="1"/>
  <c r="F40" i="1"/>
  <c r="F39" i="1"/>
  <c r="F41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48" i="1"/>
  <c r="E47" i="1"/>
  <c r="E46" i="1"/>
  <c r="E42" i="1"/>
  <c r="E40" i="1"/>
  <c r="E39" i="1"/>
  <c r="E41" i="1"/>
  <c r="E38" i="1"/>
  <c r="E37" i="1"/>
  <c r="E36" i="1"/>
  <c r="E35" i="1"/>
  <c r="E34" i="1"/>
  <c r="E33" i="1"/>
  <c r="E32" i="1"/>
  <c r="E31" i="1"/>
  <c r="E30" i="1"/>
  <c r="E29" i="1"/>
  <c r="E28" i="1"/>
  <c r="E27" i="1"/>
  <c r="E24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8" i="1"/>
  <c r="E8" i="1"/>
  <c r="F7" i="1"/>
  <c r="E7" i="1"/>
  <c r="F6" i="1"/>
  <c r="E6" i="1"/>
  <c r="F5" i="1"/>
  <c r="E5" i="1"/>
  <c r="F4" i="1"/>
  <c r="E4" i="1"/>
  <c r="E28" i="40" l="1"/>
  <c r="E98" i="40"/>
  <c r="E54" i="39"/>
  <c r="E98" i="23"/>
  <c r="E28" i="10"/>
  <c r="E54" i="7"/>
  <c r="E54" i="6"/>
  <c r="E57" i="6"/>
  <c r="E54" i="3"/>
  <c r="D133" i="2"/>
  <c r="E54" i="8"/>
  <c r="E54" i="9"/>
  <c r="E54" i="4"/>
  <c r="E54" i="5"/>
  <c r="E54" i="10"/>
  <c r="E54" i="11"/>
  <c r="E54" i="12"/>
  <c r="E54" i="14"/>
  <c r="E54" i="15"/>
  <c r="E54" i="17"/>
  <c r="E54" i="16"/>
  <c r="E54" i="47"/>
  <c r="E54" i="18"/>
  <c r="E54" i="19"/>
  <c r="E54" i="20"/>
  <c r="E54" i="21"/>
  <c r="E54" i="22"/>
  <c r="E54" i="24"/>
  <c r="E54" i="25"/>
  <c r="E54" i="26"/>
  <c r="E54" i="27"/>
  <c r="E54" i="28"/>
  <c r="E54" i="29"/>
  <c r="E54" i="30"/>
  <c r="E54" i="31"/>
  <c r="E54" i="32"/>
  <c r="E54" i="33"/>
  <c r="E54" i="34"/>
  <c r="E54" i="35"/>
  <c r="E54" i="36"/>
  <c r="E54" i="37"/>
  <c r="E54" i="42"/>
  <c r="E54" i="38"/>
  <c r="E54" i="40"/>
  <c r="E54" i="46"/>
  <c r="E54" i="2"/>
  <c r="E54" i="41"/>
  <c r="E27" i="28"/>
  <c r="E28" i="28"/>
  <c r="E28" i="16"/>
  <c r="E27" i="10"/>
  <c r="D19" i="4"/>
  <c r="D19" i="9"/>
  <c r="D19" i="8"/>
  <c r="E26" i="7"/>
  <c r="E26" i="5"/>
  <c r="E26" i="10"/>
  <c r="E26" i="12"/>
  <c r="E26" i="18"/>
  <c r="E26" i="22"/>
  <c r="E26" i="23"/>
  <c r="E54" i="23" s="1"/>
  <c r="E26" i="24"/>
  <c r="E26" i="25"/>
  <c r="E26" i="27"/>
  <c r="E26" i="29"/>
  <c r="E26" i="42"/>
  <c r="E26" i="38"/>
  <c r="E26" i="41"/>
  <c r="E25" i="2"/>
  <c r="E26" i="2" s="1"/>
  <c r="E25" i="3"/>
  <c r="E26" i="3" s="1"/>
  <c r="E25" i="6"/>
  <c r="E26" i="6" s="1"/>
  <c r="E25" i="7"/>
  <c r="E25" i="8"/>
  <c r="E26" i="8" s="1"/>
  <c r="E25" i="9"/>
  <c r="E26" i="9" s="1"/>
  <c r="E25" i="4"/>
  <c r="E26" i="4" s="1"/>
  <c r="E25" i="5"/>
  <c r="E25" i="10"/>
  <c r="E25" i="11"/>
  <c r="E28" i="11" s="1"/>
  <c r="E25" i="12"/>
  <c r="E25" i="14"/>
  <c r="E26" i="14" s="1"/>
  <c r="E25" i="15"/>
  <c r="E26" i="15" s="1"/>
  <c r="E25" i="16"/>
  <c r="E26" i="16" s="1"/>
  <c r="E25" i="17"/>
  <c r="E26" i="17" s="1"/>
  <c r="E25" i="47"/>
  <c r="E28" i="47" s="1"/>
  <c r="E25" i="18"/>
  <c r="E25" i="19"/>
  <c r="E26" i="19" s="1"/>
  <c r="E25" i="20"/>
  <c r="E26" i="20" s="1"/>
  <c r="E25" i="21"/>
  <c r="E26" i="21" s="1"/>
  <c r="E25" i="22"/>
  <c r="E25" i="23"/>
  <c r="E25" i="24"/>
  <c r="E25" i="25"/>
  <c r="E25" i="26"/>
  <c r="E26" i="26" s="1"/>
  <c r="E25" i="27"/>
  <c r="E25" i="28"/>
  <c r="E26" i="28" s="1"/>
  <c r="E25" i="29"/>
  <c r="E25" i="30"/>
  <c r="E26" i="30" s="1"/>
  <c r="E25" i="31"/>
  <c r="E26" i="31" s="1"/>
  <c r="E25" i="32"/>
  <c r="E26" i="32" s="1"/>
  <c r="E25" i="33"/>
  <c r="E28" i="33" s="1"/>
  <c r="E25" i="34"/>
  <c r="E26" i="34" s="1"/>
  <c r="E25" i="35"/>
  <c r="E26" i="35" s="1"/>
  <c r="E25" i="36"/>
  <c r="E26" i="36" s="1"/>
  <c r="E25" i="37"/>
  <c r="E26" i="37" s="1"/>
  <c r="E25" i="42"/>
  <c r="E25" i="38"/>
  <c r="E25" i="43"/>
  <c r="E26" i="43" s="1"/>
  <c r="E43" i="1" s="1"/>
  <c r="E25" i="44"/>
  <c r="E26" i="44" s="1"/>
  <c r="E44" i="1" s="1"/>
  <c r="E25" i="45"/>
  <c r="E26" i="45" s="1"/>
  <c r="E45" i="1" s="1"/>
  <c r="E25" i="39"/>
  <c r="E26" i="39" s="1"/>
  <c r="E98" i="39" s="1"/>
  <c r="E99" i="39" s="1"/>
  <c r="E103" i="39" s="1"/>
  <c r="E25" i="40"/>
  <c r="E26" i="40" s="1"/>
  <c r="E25" i="46"/>
  <c r="E26" i="46" s="1"/>
  <c r="E25" i="41"/>
  <c r="D133" i="47"/>
  <c r="C126" i="47" s="1"/>
  <c r="D126" i="47" s="1"/>
  <c r="E112" i="47"/>
  <c r="E118" i="47" s="1"/>
  <c r="E142" i="47" s="1"/>
  <c r="E99" i="47"/>
  <c r="E103" i="47" s="1"/>
  <c r="D93" i="47"/>
  <c r="D92" i="47"/>
  <c r="D91" i="47"/>
  <c r="D90" i="47"/>
  <c r="D89" i="47"/>
  <c r="D78" i="47"/>
  <c r="D77" i="47"/>
  <c r="D76" i="47"/>
  <c r="D73" i="47"/>
  <c r="D75" i="47" s="1"/>
  <c r="D35" i="47"/>
  <c r="D34" i="47"/>
  <c r="E27" i="47"/>
  <c r="D133" i="46"/>
  <c r="C126" i="46" s="1"/>
  <c r="D126" i="46" s="1"/>
  <c r="E112" i="46"/>
  <c r="E118" i="46" s="1"/>
  <c r="E142" i="46" s="1"/>
  <c r="E99" i="46"/>
  <c r="E103" i="46" s="1"/>
  <c r="D93" i="46"/>
  <c r="D92" i="46"/>
  <c r="D91" i="46"/>
  <c r="D90" i="46"/>
  <c r="D89" i="46"/>
  <c r="D78" i="46"/>
  <c r="D77" i="46"/>
  <c r="D76" i="46"/>
  <c r="D73" i="46"/>
  <c r="D75" i="46" s="1"/>
  <c r="E57" i="46"/>
  <c r="D35" i="46"/>
  <c r="D34" i="46"/>
  <c r="D36" i="46" s="1"/>
  <c r="E27" i="46"/>
  <c r="D133" i="45"/>
  <c r="C126" i="45" s="1"/>
  <c r="D126" i="45" s="1"/>
  <c r="E112" i="45"/>
  <c r="E118" i="45" s="1"/>
  <c r="E142" i="45" s="1"/>
  <c r="E99" i="45"/>
  <c r="E103" i="45" s="1"/>
  <c r="D93" i="45"/>
  <c r="D92" i="45"/>
  <c r="D91" i="45"/>
  <c r="D90" i="45"/>
  <c r="D89" i="45"/>
  <c r="D78" i="45"/>
  <c r="D77" i="45"/>
  <c r="D76" i="45"/>
  <c r="D75" i="45"/>
  <c r="D74" i="45"/>
  <c r="D73" i="45"/>
  <c r="E57" i="45"/>
  <c r="D35" i="45"/>
  <c r="D34" i="45"/>
  <c r="D36" i="45" s="1"/>
  <c r="E27" i="45"/>
  <c r="D133" i="44"/>
  <c r="C126" i="44" s="1"/>
  <c r="D126" i="44" s="1"/>
  <c r="E112" i="44"/>
  <c r="E118" i="44" s="1"/>
  <c r="E142" i="44" s="1"/>
  <c r="E99" i="44"/>
  <c r="E103" i="44" s="1"/>
  <c r="D93" i="44"/>
  <c r="D92" i="44"/>
  <c r="D91" i="44"/>
  <c r="D90" i="44"/>
  <c r="D89" i="44"/>
  <c r="D78" i="44"/>
  <c r="D77" i="44"/>
  <c r="D76" i="44"/>
  <c r="D73" i="44"/>
  <c r="D75" i="44" s="1"/>
  <c r="E57" i="44"/>
  <c r="D35" i="44"/>
  <c r="D34" i="44"/>
  <c r="D36" i="44" s="1"/>
  <c r="E27" i="44"/>
  <c r="D133" i="43"/>
  <c r="C126" i="43" s="1"/>
  <c r="D126" i="43" s="1"/>
  <c r="E112" i="43"/>
  <c r="E118" i="43" s="1"/>
  <c r="E142" i="43" s="1"/>
  <c r="E99" i="43"/>
  <c r="E103" i="43" s="1"/>
  <c r="D93" i="43"/>
  <c r="D92" i="43"/>
  <c r="D91" i="43"/>
  <c r="D90" i="43"/>
  <c r="D89" i="43"/>
  <c r="D78" i="43"/>
  <c r="D77" i="43"/>
  <c r="D76" i="43"/>
  <c r="D74" i="43"/>
  <c r="D73" i="43"/>
  <c r="D75" i="43" s="1"/>
  <c r="E57" i="43"/>
  <c r="D35" i="43"/>
  <c r="D34" i="43"/>
  <c r="D36" i="43" s="1"/>
  <c r="E27" i="43"/>
  <c r="D133" i="42"/>
  <c r="C126" i="42" s="1"/>
  <c r="D126" i="42" s="1"/>
  <c r="E112" i="42"/>
  <c r="E118" i="42" s="1"/>
  <c r="E142" i="42" s="1"/>
  <c r="E99" i="42"/>
  <c r="E103" i="42" s="1"/>
  <c r="D93" i="42"/>
  <c r="D92" i="42"/>
  <c r="D91" i="42"/>
  <c r="D90" i="42"/>
  <c r="D89" i="42"/>
  <c r="D78" i="42"/>
  <c r="D77" i="42"/>
  <c r="D76" i="42"/>
  <c r="D73" i="42"/>
  <c r="D74" i="42" s="1"/>
  <c r="E57" i="42"/>
  <c r="D35" i="42"/>
  <c r="D34" i="42"/>
  <c r="E27" i="42"/>
  <c r="E28" i="42"/>
  <c r="D133" i="41"/>
  <c r="C126" i="41" s="1"/>
  <c r="D126" i="41" s="1"/>
  <c r="E112" i="41"/>
  <c r="E118" i="41" s="1"/>
  <c r="E142" i="41" s="1"/>
  <c r="E99" i="41"/>
  <c r="E103" i="41" s="1"/>
  <c r="D93" i="41"/>
  <c r="D92" i="41"/>
  <c r="D91" i="41"/>
  <c r="D90" i="41"/>
  <c r="D89" i="41"/>
  <c r="D78" i="41"/>
  <c r="D77" i="41"/>
  <c r="D76" i="41"/>
  <c r="D73" i="41"/>
  <c r="D75" i="41" s="1"/>
  <c r="E57" i="41"/>
  <c r="D35" i="41"/>
  <c r="D34" i="41"/>
  <c r="E27" i="41"/>
  <c r="D133" i="40"/>
  <c r="C126" i="40" s="1"/>
  <c r="D126" i="40" s="1"/>
  <c r="E112" i="40"/>
  <c r="E118" i="40" s="1"/>
  <c r="E142" i="40" s="1"/>
  <c r="E99" i="40"/>
  <c r="E103" i="40" s="1"/>
  <c r="D93" i="40"/>
  <c r="D92" i="40"/>
  <c r="D91" i="40"/>
  <c r="D90" i="40"/>
  <c r="D89" i="40"/>
  <c r="D78" i="40"/>
  <c r="D77" i="40"/>
  <c r="D76" i="40"/>
  <c r="D74" i="40"/>
  <c r="D73" i="40"/>
  <c r="D75" i="40" s="1"/>
  <c r="E57" i="40"/>
  <c r="D35" i="40"/>
  <c r="D34" i="40"/>
  <c r="D36" i="40" s="1"/>
  <c r="E27" i="40"/>
  <c r="D133" i="39"/>
  <c r="C126" i="39" s="1"/>
  <c r="D126" i="39" s="1"/>
  <c r="E112" i="39"/>
  <c r="E118" i="39" s="1"/>
  <c r="E142" i="39" s="1"/>
  <c r="D93" i="39"/>
  <c r="D92" i="39"/>
  <c r="D91" i="39"/>
  <c r="D90" i="39"/>
  <c r="D89" i="39"/>
  <c r="D78" i="39"/>
  <c r="D77" i="39"/>
  <c r="D76" i="39"/>
  <c r="D75" i="39"/>
  <c r="D74" i="39"/>
  <c r="D73" i="39"/>
  <c r="E57" i="39"/>
  <c r="D35" i="39"/>
  <c r="D34" i="39"/>
  <c r="D36" i="39" s="1"/>
  <c r="E27" i="39"/>
  <c r="D133" i="38"/>
  <c r="C126" i="38" s="1"/>
  <c r="D126" i="38" s="1"/>
  <c r="E112" i="38"/>
  <c r="E118" i="38" s="1"/>
  <c r="E142" i="38" s="1"/>
  <c r="E99" i="38"/>
  <c r="E103" i="38" s="1"/>
  <c r="D93" i="38"/>
  <c r="D92" i="38"/>
  <c r="D91" i="38"/>
  <c r="D90" i="38"/>
  <c r="D89" i="38"/>
  <c r="D78" i="38"/>
  <c r="D77" i="38"/>
  <c r="D76" i="38"/>
  <c r="D73" i="38"/>
  <c r="D74" i="38" s="1"/>
  <c r="E57" i="38"/>
  <c r="D35" i="38"/>
  <c r="D34" i="38"/>
  <c r="E27" i="38"/>
  <c r="D133" i="37"/>
  <c r="C126" i="37" s="1"/>
  <c r="D126" i="37" s="1"/>
  <c r="E112" i="37"/>
  <c r="E118" i="37" s="1"/>
  <c r="E142" i="37" s="1"/>
  <c r="E99" i="37"/>
  <c r="E103" i="37" s="1"/>
  <c r="D93" i="37"/>
  <c r="D92" i="37"/>
  <c r="D91" i="37"/>
  <c r="D90" i="37"/>
  <c r="D89" i="37"/>
  <c r="D78" i="37"/>
  <c r="D77" i="37"/>
  <c r="D76" i="37"/>
  <c r="D73" i="37"/>
  <c r="D75" i="37" s="1"/>
  <c r="E57" i="37"/>
  <c r="D35" i="37"/>
  <c r="D34" i="37"/>
  <c r="E27" i="37"/>
  <c r="D133" i="36"/>
  <c r="C126" i="36" s="1"/>
  <c r="D126" i="36" s="1"/>
  <c r="E112" i="36"/>
  <c r="E118" i="36" s="1"/>
  <c r="E142" i="36" s="1"/>
  <c r="E99" i="36"/>
  <c r="E103" i="36" s="1"/>
  <c r="D93" i="36"/>
  <c r="D92" i="36"/>
  <c r="D91" i="36"/>
  <c r="D90" i="36"/>
  <c r="D89" i="36"/>
  <c r="D78" i="36"/>
  <c r="D77" i="36"/>
  <c r="D76" i="36"/>
  <c r="D73" i="36"/>
  <c r="D75" i="36" s="1"/>
  <c r="E57" i="36"/>
  <c r="D35" i="36"/>
  <c r="D34" i="36"/>
  <c r="D36" i="36" s="1"/>
  <c r="E27" i="36"/>
  <c r="D133" i="35"/>
  <c r="C126" i="35" s="1"/>
  <c r="D126" i="35" s="1"/>
  <c r="E112" i="35"/>
  <c r="E118" i="35" s="1"/>
  <c r="E142" i="35" s="1"/>
  <c r="E99" i="35"/>
  <c r="E103" i="35" s="1"/>
  <c r="D93" i="35"/>
  <c r="D92" i="35"/>
  <c r="D91" i="35"/>
  <c r="D90" i="35"/>
  <c r="D89" i="35"/>
  <c r="D78" i="35"/>
  <c r="D77" i="35"/>
  <c r="D76" i="35"/>
  <c r="D73" i="35"/>
  <c r="D74" i="35" s="1"/>
  <c r="E57" i="35"/>
  <c r="D35" i="35"/>
  <c r="D34" i="35"/>
  <c r="D36" i="35" s="1"/>
  <c r="E27" i="35"/>
  <c r="D133" i="34"/>
  <c r="C126" i="34" s="1"/>
  <c r="D126" i="34" s="1"/>
  <c r="E112" i="34"/>
  <c r="E118" i="34" s="1"/>
  <c r="E142" i="34" s="1"/>
  <c r="E99" i="34"/>
  <c r="E103" i="34" s="1"/>
  <c r="D93" i="34"/>
  <c r="D92" i="34"/>
  <c r="D91" i="34"/>
  <c r="D90" i="34"/>
  <c r="D89" i="34"/>
  <c r="D78" i="34"/>
  <c r="D77" i="34"/>
  <c r="D76" i="34"/>
  <c r="D73" i="34"/>
  <c r="D75" i="34" s="1"/>
  <c r="E57" i="34"/>
  <c r="D35" i="34"/>
  <c r="D34" i="34"/>
  <c r="E27" i="34"/>
  <c r="D133" i="33"/>
  <c r="C126" i="33" s="1"/>
  <c r="D126" i="33" s="1"/>
  <c r="E112" i="33"/>
  <c r="E118" i="33" s="1"/>
  <c r="E142" i="33" s="1"/>
  <c r="E99" i="33"/>
  <c r="E103" i="33" s="1"/>
  <c r="D93" i="33"/>
  <c r="D92" i="33"/>
  <c r="D91" i="33"/>
  <c r="D90" i="33"/>
  <c r="D89" i="33"/>
  <c r="D78" i="33"/>
  <c r="D77" i="33"/>
  <c r="D76" i="33"/>
  <c r="D73" i="33"/>
  <c r="D74" i="33" s="1"/>
  <c r="E57" i="33"/>
  <c r="D35" i="33"/>
  <c r="D36" i="33" s="1"/>
  <c r="D34" i="33"/>
  <c r="E27" i="33"/>
  <c r="D133" i="32"/>
  <c r="C126" i="32" s="1"/>
  <c r="D126" i="32" s="1"/>
  <c r="E112" i="32"/>
  <c r="E118" i="32" s="1"/>
  <c r="E142" i="32" s="1"/>
  <c r="E99" i="32"/>
  <c r="E103" i="32" s="1"/>
  <c r="D93" i="32"/>
  <c r="D92" i="32"/>
  <c r="D91" i="32"/>
  <c r="D90" i="32"/>
  <c r="D89" i="32"/>
  <c r="D78" i="32"/>
  <c r="D77" i="32"/>
  <c r="D76" i="32"/>
  <c r="D73" i="32"/>
  <c r="D75" i="32" s="1"/>
  <c r="E57" i="32"/>
  <c r="D35" i="32"/>
  <c r="D34" i="32"/>
  <c r="E27" i="32"/>
  <c r="D133" i="31"/>
  <c r="C126" i="31" s="1"/>
  <c r="D126" i="31" s="1"/>
  <c r="E112" i="31"/>
  <c r="E118" i="31" s="1"/>
  <c r="E142" i="31" s="1"/>
  <c r="E99" i="31"/>
  <c r="E103" i="31" s="1"/>
  <c r="D93" i="31"/>
  <c r="D92" i="31"/>
  <c r="D91" i="31"/>
  <c r="D90" i="31"/>
  <c r="D89" i="31"/>
  <c r="D78" i="31"/>
  <c r="D77" i="31"/>
  <c r="D76" i="31"/>
  <c r="D73" i="31"/>
  <c r="D75" i="31" s="1"/>
  <c r="E57" i="31"/>
  <c r="D36" i="31"/>
  <c r="D35" i="31"/>
  <c r="D34" i="31"/>
  <c r="E27" i="31"/>
  <c r="D133" i="30"/>
  <c r="C126" i="30" s="1"/>
  <c r="D126" i="30" s="1"/>
  <c r="E112" i="30"/>
  <c r="E118" i="30" s="1"/>
  <c r="E142" i="30" s="1"/>
  <c r="E99" i="30"/>
  <c r="E103" i="30" s="1"/>
  <c r="D93" i="30"/>
  <c r="D92" i="30"/>
  <c r="D91" i="30"/>
  <c r="D90" i="30"/>
  <c r="D89" i="30"/>
  <c r="D78" i="30"/>
  <c r="D77" i="30"/>
  <c r="D76" i="30"/>
  <c r="D75" i="30"/>
  <c r="D73" i="30"/>
  <c r="D74" i="30" s="1"/>
  <c r="E57" i="30"/>
  <c r="D35" i="30"/>
  <c r="D34" i="30"/>
  <c r="E27" i="30"/>
  <c r="E28" i="30"/>
  <c r="D133" i="29"/>
  <c r="C126" i="29" s="1"/>
  <c r="D126" i="29" s="1"/>
  <c r="E112" i="29"/>
  <c r="E118" i="29" s="1"/>
  <c r="E142" i="29" s="1"/>
  <c r="E99" i="29"/>
  <c r="E103" i="29" s="1"/>
  <c r="D93" i="29"/>
  <c r="D92" i="29"/>
  <c r="D91" i="29"/>
  <c r="D90" i="29"/>
  <c r="D89" i="29"/>
  <c r="D78" i="29"/>
  <c r="D77" i="29"/>
  <c r="D76" i="29"/>
  <c r="D73" i="29"/>
  <c r="D75" i="29" s="1"/>
  <c r="E57" i="29"/>
  <c r="D35" i="29"/>
  <c r="D34" i="29"/>
  <c r="E27" i="29"/>
  <c r="D133" i="28"/>
  <c r="C126" i="28" s="1"/>
  <c r="D126" i="28" s="1"/>
  <c r="E112" i="28"/>
  <c r="E118" i="28" s="1"/>
  <c r="E142" i="28" s="1"/>
  <c r="E99" i="28"/>
  <c r="E103" i="28" s="1"/>
  <c r="D93" i="28"/>
  <c r="D92" i="28"/>
  <c r="D91" i="28"/>
  <c r="D90" i="28"/>
  <c r="D89" i="28"/>
  <c r="D78" i="28"/>
  <c r="D77" i="28"/>
  <c r="D76" i="28"/>
  <c r="D74" i="28"/>
  <c r="D73" i="28"/>
  <c r="D75" i="28" s="1"/>
  <c r="E57" i="28"/>
  <c r="D35" i="28"/>
  <c r="D34" i="28"/>
  <c r="D133" i="27"/>
  <c r="C126" i="27" s="1"/>
  <c r="D126" i="27" s="1"/>
  <c r="E112" i="27"/>
  <c r="E118" i="27" s="1"/>
  <c r="E142" i="27" s="1"/>
  <c r="E99" i="27"/>
  <c r="E103" i="27" s="1"/>
  <c r="D93" i="27"/>
  <c r="D92" i="27"/>
  <c r="D91" i="27"/>
  <c r="D90" i="27"/>
  <c r="D89" i="27"/>
  <c r="D78" i="27"/>
  <c r="D77" i="27"/>
  <c r="D76" i="27"/>
  <c r="D73" i="27"/>
  <c r="D75" i="27" s="1"/>
  <c r="E57" i="27"/>
  <c r="D36" i="27"/>
  <c r="D35" i="27"/>
  <c r="D34" i="27"/>
  <c r="E27" i="27"/>
  <c r="D133" i="26"/>
  <c r="C126" i="26" s="1"/>
  <c r="D126" i="26" s="1"/>
  <c r="E112" i="26"/>
  <c r="E118" i="26" s="1"/>
  <c r="E142" i="26" s="1"/>
  <c r="E99" i="26"/>
  <c r="E103" i="26" s="1"/>
  <c r="D93" i="26"/>
  <c r="D92" i="26"/>
  <c r="D91" i="26"/>
  <c r="D90" i="26"/>
  <c r="D89" i="26"/>
  <c r="D78" i="26"/>
  <c r="D77" i="26"/>
  <c r="D76" i="26"/>
  <c r="D73" i="26"/>
  <c r="D74" i="26" s="1"/>
  <c r="E57" i="26"/>
  <c r="E63" i="26" s="1"/>
  <c r="E68" i="26" s="1"/>
  <c r="D35" i="26"/>
  <c r="D34" i="26"/>
  <c r="E27" i="26"/>
  <c r="D133" i="25"/>
  <c r="C126" i="25" s="1"/>
  <c r="D126" i="25" s="1"/>
  <c r="E112" i="25"/>
  <c r="E118" i="25" s="1"/>
  <c r="E142" i="25" s="1"/>
  <c r="E99" i="25"/>
  <c r="E103" i="25" s="1"/>
  <c r="D93" i="25"/>
  <c r="D92" i="25"/>
  <c r="D91" i="25"/>
  <c r="D90" i="25"/>
  <c r="D89" i="25"/>
  <c r="D78" i="25"/>
  <c r="D77" i="25"/>
  <c r="D76" i="25"/>
  <c r="D73" i="25"/>
  <c r="D74" i="25" s="1"/>
  <c r="E57" i="25"/>
  <c r="D35" i="25"/>
  <c r="D36" i="25" s="1"/>
  <c r="D34" i="25"/>
  <c r="E27" i="25"/>
  <c r="D133" i="24"/>
  <c r="C126" i="24" s="1"/>
  <c r="D126" i="24" s="1"/>
  <c r="E112" i="24"/>
  <c r="E118" i="24" s="1"/>
  <c r="E142" i="24" s="1"/>
  <c r="E99" i="24"/>
  <c r="E103" i="24" s="1"/>
  <c r="D93" i="24"/>
  <c r="D92" i="24"/>
  <c r="D91" i="24"/>
  <c r="D90" i="24"/>
  <c r="D89" i="24"/>
  <c r="D78" i="24"/>
  <c r="D77" i="24"/>
  <c r="D76" i="24"/>
  <c r="D74" i="24"/>
  <c r="D73" i="24"/>
  <c r="D75" i="24" s="1"/>
  <c r="E57" i="24"/>
  <c r="D35" i="24"/>
  <c r="D36" i="24" s="1"/>
  <c r="D34" i="24"/>
  <c r="E27" i="24"/>
  <c r="D133" i="23"/>
  <c r="C126" i="23" s="1"/>
  <c r="D126" i="23" s="1"/>
  <c r="E112" i="23"/>
  <c r="E118" i="23" s="1"/>
  <c r="E142" i="23" s="1"/>
  <c r="E99" i="23"/>
  <c r="E103" i="23" s="1"/>
  <c r="D93" i="23"/>
  <c r="D92" i="23"/>
  <c r="D91" i="23"/>
  <c r="D90" i="23"/>
  <c r="D89" i="23"/>
  <c r="D78" i="23"/>
  <c r="D77" i="23"/>
  <c r="D76" i="23"/>
  <c r="D73" i="23"/>
  <c r="D74" i="23" s="1"/>
  <c r="E57" i="23"/>
  <c r="D35" i="23"/>
  <c r="D36" i="23" s="1"/>
  <c r="D34" i="23"/>
  <c r="E27" i="23"/>
  <c r="E28" i="23"/>
  <c r="D133" i="22"/>
  <c r="C126" i="22" s="1"/>
  <c r="D126" i="22" s="1"/>
  <c r="E112" i="22"/>
  <c r="E118" i="22" s="1"/>
  <c r="E142" i="22" s="1"/>
  <c r="E99" i="22"/>
  <c r="E103" i="22" s="1"/>
  <c r="D93" i="22"/>
  <c r="D92" i="22"/>
  <c r="D91" i="22"/>
  <c r="D90" i="22"/>
  <c r="D89" i="22"/>
  <c r="D78" i="22"/>
  <c r="D77" i="22"/>
  <c r="D76" i="22"/>
  <c r="D73" i="22"/>
  <c r="D75" i="22" s="1"/>
  <c r="E57" i="22"/>
  <c r="D35" i="22"/>
  <c r="D36" i="22" s="1"/>
  <c r="D34" i="22"/>
  <c r="E27" i="22"/>
  <c r="D133" i="21"/>
  <c r="C126" i="21" s="1"/>
  <c r="D126" i="21" s="1"/>
  <c r="E112" i="21"/>
  <c r="E118" i="21" s="1"/>
  <c r="E142" i="21" s="1"/>
  <c r="E99" i="21"/>
  <c r="E103" i="21" s="1"/>
  <c r="D93" i="21"/>
  <c r="D92" i="21"/>
  <c r="D91" i="21"/>
  <c r="D90" i="21"/>
  <c r="D89" i="21"/>
  <c r="D78" i="21"/>
  <c r="D77" i="21"/>
  <c r="D76" i="21"/>
  <c r="D73" i="21"/>
  <c r="D75" i="21" s="1"/>
  <c r="E57" i="21"/>
  <c r="D35" i="21"/>
  <c r="D34" i="21"/>
  <c r="D36" i="21" s="1"/>
  <c r="E27" i="21"/>
  <c r="D133" i="20"/>
  <c r="C126" i="20" s="1"/>
  <c r="D126" i="20" s="1"/>
  <c r="E112" i="20"/>
  <c r="E118" i="20" s="1"/>
  <c r="E142" i="20" s="1"/>
  <c r="E99" i="20"/>
  <c r="E103" i="20" s="1"/>
  <c r="D93" i="20"/>
  <c r="D92" i="20"/>
  <c r="D91" i="20"/>
  <c r="D90" i="20"/>
  <c r="D89" i="20"/>
  <c r="D78" i="20"/>
  <c r="D77" i="20"/>
  <c r="D76" i="20"/>
  <c r="D73" i="20"/>
  <c r="D74" i="20" s="1"/>
  <c r="E57" i="20"/>
  <c r="D35" i="20"/>
  <c r="D34" i="20"/>
  <c r="E27" i="20"/>
  <c r="D133" i="19"/>
  <c r="C126" i="19" s="1"/>
  <c r="D126" i="19" s="1"/>
  <c r="E112" i="19"/>
  <c r="E118" i="19" s="1"/>
  <c r="E142" i="19" s="1"/>
  <c r="E99" i="19"/>
  <c r="E103" i="19" s="1"/>
  <c r="D93" i="19"/>
  <c r="D92" i="19"/>
  <c r="D91" i="19"/>
  <c r="D90" i="19"/>
  <c r="D89" i="19"/>
  <c r="D78" i="19"/>
  <c r="D77" i="19"/>
  <c r="D76" i="19"/>
  <c r="D73" i="19"/>
  <c r="D74" i="19" s="1"/>
  <c r="E57" i="19"/>
  <c r="D35" i="19"/>
  <c r="D34" i="19"/>
  <c r="D36" i="19" s="1"/>
  <c r="E27" i="19"/>
  <c r="D133" i="18"/>
  <c r="C126" i="18" s="1"/>
  <c r="D126" i="18" s="1"/>
  <c r="E112" i="18"/>
  <c r="E118" i="18" s="1"/>
  <c r="E142" i="18" s="1"/>
  <c r="E99" i="18"/>
  <c r="E103" i="18" s="1"/>
  <c r="D93" i="18"/>
  <c r="D92" i="18"/>
  <c r="D91" i="18"/>
  <c r="D90" i="18"/>
  <c r="D89" i="18"/>
  <c r="D78" i="18"/>
  <c r="D77" i="18"/>
  <c r="D76" i="18"/>
  <c r="D73" i="18"/>
  <c r="D74" i="18" s="1"/>
  <c r="E57" i="18"/>
  <c r="D35" i="18"/>
  <c r="D34" i="18"/>
  <c r="E27" i="18"/>
  <c r="D133" i="17"/>
  <c r="C126" i="17" s="1"/>
  <c r="D126" i="17" s="1"/>
  <c r="E112" i="17"/>
  <c r="E118" i="17" s="1"/>
  <c r="E142" i="17" s="1"/>
  <c r="E99" i="17"/>
  <c r="E103" i="17" s="1"/>
  <c r="D93" i="17"/>
  <c r="D92" i="17"/>
  <c r="D91" i="17"/>
  <c r="D90" i="17"/>
  <c r="D89" i="17"/>
  <c r="D78" i="17"/>
  <c r="D77" i="17"/>
  <c r="D76" i="17"/>
  <c r="D74" i="17"/>
  <c r="D73" i="17"/>
  <c r="D75" i="17" s="1"/>
  <c r="E57" i="17"/>
  <c r="D35" i="17"/>
  <c r="D34" i="17"/>
  <c r="D36" i="17" s="1"/>
  <c r="E27" i="17"/>
  <c r="E28" i="17"/>
  <c r="D133" i="16"/>
  <c r="C126" i="16" s="1"/>
  <c r="D126" i="16" s="1"/>
  <c r="E112" i="16"/>
  <c r="E118" i="16" s="1"/>
  <c r="E142" i="16" s="1"/>
  <c r="E99" i="16"/>
  <c r="E103" i="16" s="1"/>
  <c r="D93" i="16"/>
  <c r="D92" i="16"/>
  <c r="D91" i="16"/>
  <c r="D90" i="16"/>
  <c r="D89" i="16"/>
  <c r="D78" i="16"/>
  <c r="D77" i="16"/>
  <c r="D76" i="16"/>
  <c r="D73" i="16"/>
  <c r="D74" i="16" s="1"/>
  <c r="E57" i="16"/>
  <c r="D35" i="16"/>
  <c r="D36" i="16" s="1"/>
  <c r="D34" i="16"/>
  <c r="E27" i="16"/>
  <c r="D133" i="15"/>
  <c r="C126" i="15" s="1"/>
  <c r="D126" i="15" s="1"/>
  <c r="E112" i="15"/>
  <c r="E118" i="15" s="1"/>
  <c r="E142" i="15" s="1"/>
  <c r="E99" i="15"/>
  <c r="E103" i="15" s="1"/>
  <c r="D93" i="15"/>
  <c r="D92" i="15"/>
  <c r="D91" i="15"/>
  <c r="D90" i="15"/>
  <c r="D89" i="15"/>
  <c r="D78" i="15"/>
  <c r="D77" i="15"/>
  <c r="D76" i="15"/>
  <c r="D73" i="15"/>
  <c r="D75" i="15" s="1"/>
  <c r="E57" i="15"/>
  <c r="D35" i="15"/>
  <c r="D34" i="15"/>
  <c r="E27" i="15"/>
  <c r="D133" i="14"/>
  <c r="C126" i="14" s="1"/>
  <c r="D126" i="14" s="1"/>
  <c r="E112" i="14"/>
  <c r="E118" i="14" s="1"/>
  <c r="E142" i="14" s="1"/>
  <c r="E99" i="14"/>
  <c r="E103" i="14" s="1"/>
  <c r="D93" i="14"/>
  <c r="D92" i="14"/>
  <c r="D91" i="14"/>
  <c r="D90" i="14"/>
  <c r="D89" i="14"/>
  <c r="D78" i="14"/>
  <c r="D77" i="14"/>
  <c r="D76" i="14"/>
  <c r="D73" i="14"/>
  <c r="D75" i="14" s="1"/>
  <c r="E57" i="14"/>
  <c r="D35" i="14"/>
  <c r="D34" i="14"/>
  <c r="E27" i="14"/>
  <c r="D133" i="12"/>
  <c r="C126" i="12" s="1"/>
  <c r="D126" i="12" s="1"/>
  <c r="E112" i="12"/>
  <c r="E118" i="12" s="1"/>
  <c r="E142" i="12" s="1"/>
  <c r="E99" i="12"/>
  <c r="E103" i="12" s="1"/>
  <c r="D93" i="12"/>
  <c r="D92" i="12"/>
  <c r="D91" i="12"/>
  <c r="D90" i="12"/>
  <c r="D89" i="12"/>
  <c r="D78" i="12"/>
  <c r="D77" i="12"/>
  <c r="D76" i="12"/>
  <c r="D73" i="12"/>
  <c r="D75" i="12" s="1"/>
  <c r="E57" i="12"/>
  <c r="D35" i="12"/>
  <c r="D34" i="12"/>
  <c r="E27" i="12"/>
  <c r="E28" i="12"/>
  <c r="D133" i="11"/>
  <c r="C126" i="11" s="1"/>
  <c r="D126" i="11" s="1"/>
  <c r="E112" i="11"/>
  <c r="E118" i="11" s="1"/>
  <c r="E142" i="11" s="1"/>
  <c r="E99" i="11"/>
  <c r="E103" i="11" s="1"/>
  <c r="D93" i="11"/>
  <c r="D92" i="11"/>
  <c r="D91" i="11"/>
  <c r="D90" i="11"/>
  <c r="D89" i="11"/>
  <c r="D78" i="11"/>
  <c r="D77" i="11"/>
  <c r="D76" i="11"/>
  <c r="D73" i="11"/>
  <c r="D75" i="11" s="1"/>
  <c r="E57" i="11"/>
  <c r="D35" i="11"/>
  <c r="D36" i="11" s="1"/>
  <c r="D34" i="11"/>
  <c r="E27" i="11"/>
  <c r="D133" i="10"/>
  <c r="C126" i="10" s="1"/>
  <c r="D126" i="10" s="1"/>
  <c r="E112" i="10"/>
  <c r="E118" i="10" s="1"/>
  <c r="E142" i="10" s="1"/>
  <c r="E99" i="10"/>
  <c r="E103" i="10" s="1"/>
  <c r="D93" i="10"/>
  <c r="D92" i="10"/>
  <c r="D91" i="10"/>
  <c r="D90" i="10"/>
  <c r="D89" i="10"/>
  <c r="D78" i="10"/>
  <c r="D77" i="10"/>
  <c r="D76" i="10"/>
  <c r="D73" i="10"/>
  <c r="D74" i="10" s="1"/>
  <c r="E57" i="10"/>
  <c r="E63" i="10" s="1"/>
  <c r="E68" i="10" s="1"/>
  <c r="D35" i="10"/>
  <c r="D34" i="10"/>
  <c r="D36" i="10" s="1"/>
  <c r="D133" i="9"/>
  <c r="C126" i="9" s="1"/>
  <c r="D126" i="9" s="1"/>
  <c r="E112" i="9"/>
  <c r="E118" i="9" s="1"/>
  <c r="E142" i="9" s="1"/>
  <c r="E99" i="9"/>
  <c r="E103" i="9" s="1"/>
  <c r="D93" i="9"/>
  <c r="D92" i="9"/>
  <c r="D91" i="9"/>
  <c r="D90" i="9"/>
  <c r="D89" i="9"/>
  <c r="D78" i="9"/>
  <c r="D77" i="9"/>
  <c r="D76" i="9"/>
  <c r="D73" i="9"/>
  <c r="D75" i="9" s="1"/>
  <c r="E57" i="9"/>
  <c r="D35" i="9"/>
  <c r="D34" i="9"/>
  <c r="E27" i="9"/>
  <c r="D133" i="8"/>
  <c r="C126" i="8" s="1"/>
  <c r="D126" i="8" s="1"/>
  <c r="E112" i="8"/>
  <c r="E118" i="8" s="1"/>
  <c r="E142" i="8" s="1"/>
  <c r="E99" i="8"/>
  <c r="E103" i="8" s="1"/>
  <c r="D93" i="8"/>
  <c r="D92" i="8"/>
  <c r="D91" i="8"/>
  <c r="D90" i="8"/>
  <c r="D89" i="8"/>
  <c r="D78" i="8"/>
  <c r="D77" i="8"/>
  <c r="D76" i="8"/>
  <c r="D75" i="8"/>
  <c r="D73" i="8"/>
  <c r="D74" i="8" s="1"/>
  <c r="E57" i="8"/>
  <c r="D35" i="8"/>
  <c r="D34" i="8"/>
  <c r="E27" i="8"/>
  <c r="E28" i="8"/>
  <c r="D133" i="7"/>
  <c r="C126" i="7" s="1"/>
  <c r="D126" i="7" s="1"/>
  <c r="E112" i="7"/>
  <c r="E118" i="7" s="1"/>
  <c r="E142" i="7" s="1"/>
  <c r="E103" i="7"/>
  <c r="E99" i="7"/>
  <c r="D93" i="7"/>
  <c r="D92" i="7"/>
  <c r="D91" i="7"/>
  <c r="D90" i="7"/>
  <c r="D89" i="7"/>
  <c r="D78" i="7"/>
  <c r="D77" i="7"/>
  <c r="D76" i="7"/>
  <c r="D74" i="7"/>
  <c r="D73" i="7"/>
  <c r="D75" i="7" s="1"/>
  <c r="E57" i="7"/>
  <c r="D36" i="7"/>
  <c r="D35" i="7"/>
  <c r="D34" i="7"/>
  <c r="E27" i="7"/>
  <c r="D133" i="6"/>
  <c r="C126" i="6" s="1"/>
  <c r="D126" i="6" s="1"/>
  <c r="E112" i="6"/>
  <c r="E118" i="6" s="1"/>
  <c r="E142" i="6" s="1"/>
  <c r="E99" i="6"/>
  <c r="E103" i="6" s="1"/>
  <c r="D93" i="6"/>
  <c r="D92" i="6"/>
  <c r="D91" i="6"/>
  <c r="D90" i="6"/>
  <c r="D89" i="6"/>
  <c r="D78" i="6"/>
  <c r="D77" i="6"/>
  <c r="D76" i="6"/>
  <c r="D73" i="6"/>
  <c r="D75" i="6" s="1"/>
  <c r="D35" i="6"/>
  <c r="D34" i="6"/>
  <c r="E27" i="6"/>
  <c r="D133" i="5"/>
  <c r="C126" i="5" s="1"/>
  <c r="D126" i="5" s="1"/>
  <c r="E112" i="5"/>
  <c r="E118" i="5" s="1"/>
  <c r="E142" i="5" s="1"/>
  <c r="E99" i="5"/>
  <c r="E103" i="5" s="1"/>
  <c r="D93" i="5"/>
  <c r="D92" i="5"/>
  <c r="D91" i="5"/>
  <c r="D90" i="5"/>
  <c r="D89" i="5"/>
  <c r="D78" i="5"/>
  <c r="D77" i="5"/>
  <c r="D76" i="5"/>
  <c r="D73" i="5"/>
  <c r="D74" i="5" s="1"/>
  <c r="E57" i="5"/>
  <c r="D35" i="5"/>
  <c r="D34" i="5"/>
  <c r="D36" i="5" s="1"/>
  <c r="E27" i="5"/>
  <c r="D133" i="4"/>
  <c r="C126" i="4" s="1"/>
  <c r="D126" i="4" s="1"/>
  <c r="E112" i="4"/>
  <c r="E118" i="4" s="1"/>
  <c r="E142" i="4" s="1"/>
  <c r="E99" i="4"/>
  <c r="E103" i="4" s="1"/>
  <c r="D93" i="4"/>
  <c r="D92" i="4"/>
  <c r="D91" i="4"/>
  <c r="D90" i="4"/>
  <c r="D89" i="4"/>
  <c r="D78" i="4"/>
  <c r="D77" i="4"/>
  <c r="D76" i="4"/>
  <c r="D73" i="4"/>
  <c r="D74" i="4" s="1"/>
  <c r="E57" i="4"/>
  <c r="D35" i="4"/>
  <c r="D36" i="4" s="1"/>
  <c r="D34" i="4"/>
  <c r="E27" i="4"/>
  <c r="D133" i="3"/>
  <c r="C126" i="3" s="1"/>
  <c r="D126" i="3" s="1"/>
  <c r="E112" i="3"/>
  <c r="E118" i="3" s="1"/>
  <c r="E142" i="3" s="1"/>
  <c r="E99" i="3"/>
  <c r="E103" i="3" s="1"/>
  <c r="D93" i="3"/>
  <c r="D92" i="3"/>
  <c r="D91" i="3"/>
  <c r="D90" i="3"/>
  <c r="D89" i="3"/>
  <c r="D78" i="3"/>
  <c r="D77" i="3"/>
  <c r="D76" i="3"/>
  <c r="D74" i="3"/>
  <c r="D73" i="3"/>
  <c r="D75" i="3" s="1"/>
  <c r="E57" i="3"/>
  <c r="D35" i="3"/>
  <c r="D36" i="3" s="1"/>
  <c r="D34" i="3"/>
  <c r="E27" i="3"/>
  <c r="C126" i="2"/>
  <c r="D126" i="2" s="1"/>
  <c r="E112" i="2"/>
  <c r="E118" i="2" s="1"/>
  <c r="E142" i="2" s="1"/>
  <c r="E99" i="2"/>
  <c r="E103" i="2" s="1"/>
  <c r="D93" i="2"/>
  <c r="D92" i="2"/>
  <c r="D91" i="2"/>
  <c r="D90" i="2"/>
  <c r="D89" i="2"/>
  <c r="D77" i="2"/>
  <c r="D78" i="2"/>
  <c r="D76" i="2"/>
  <c r="D73" i="2"/>
  <c r="D75" i="2" s="1"/>
  <c r="E27" i="2"/>
  <c r="E57" i="2"/>
  <c r="D35" i="2"/>
  <c r="D34" i="2"/>
  <c r="E54" i="45" l="1"/>
  <c r="E54" i="44"/>
  <c r="E54" i="43"/>
  <c r="E63" i="43" s="1"/>
  <c r="E68" i="43" s="1"/>
  <c r="E63" i="29"/>
  <c r="E68" i="29" s="1"/>
  <c r="E63" i="45"/>
  <c r="E68" i="45" s="1"/>
  <c r="E26" i="33"/>
  <c r="E29" i="33" s="1"/>
  <c r="E76" i="33" s="1"/>
  <c r="E77" i="33" s="1"/>
  <c r="E29" i="30"/>
  <c r="E38" i="30" s="1"/>
  <c r="E29" i="23"/>
  <c r="E75" i="23" s="1"/>
  <c r="E28" i="19"/>
  <c r="E26" i="47"/>
  <c r="E29" i="47" s="1"/>
  <c r="E29" i="17"/>
  <c r="E78" i="17" s="1"/>
  <c r="E63" i="15"/>
  <c r="E68" i="15" s="1"/>
  <c r="E29" i="12"/>
  <c r="E76" i="12" s="1"/>
  <c r="E77" i="12" s="1"/>
  <c r="E26" i="11"/>
  <c r="E29" i="11" s="1"/>
  <c r="E28" i="9"/>
  <c r="E29" i="9" s="1"/>
  <c r="E35" i="9" s="1"/>
  <c r="E29" i="8"/>
  <c r="E73" i="8" s="1"/>
  <c r="E29" i="19"/>
  <c r="E78" i="19" s="1"/>
  <c r="E29" i="42"/>
  <c r="E81" i="42" s="1"/>
  <c r="D36" i="15"/>
  <c r="D36" i="26"/>
  <c r="D36" i="32"/>
  <c r="D75" i="4"/>
  <c r="D36" i="6"/>
  <c r="E63" i="7"/>
  <c r="E68" i="7" s="1"/>
  <c r="D36" i="8"/>
  <c r="D36" i="20"/>
  <c r="D74" i="31"/>
  <c r="D74" i="47"/>
  <c r="E63" i="38"/>
  <c r="E68" i="38" s="1"/>
  <c r="D36" i="9"/>
  <c r="D75" i="10"/>
  <c r="D74" i="15"/>
  <c r="D75" i="23"/>
  <c r="D36" i="30"/>
  <c r="D36" i="14"/>
  <c r="D36" i="18"/>
  <c r="D74" i="27"/>
  <c r="D36" i="28"/>
  <c r="D36" i="34"/>
  <c r="D36" i="38"/>
  <c r="D36" i="47"/>
  <c r="E63" i="4"/>
  <c r="E68" i="4" s="1"/>
  <c r="E28" i="4"/>
  <c r="E29" i="4" s="1"/>
  <c r="E63" i="22"/>
  <c r="E68" i="22" s="1"/>
  <c r="E28" i="22"/>
  <c r="E63" i="25"/>
  <c r="E68" i="25" s="1"/>
  <c r="E28" i="25"/>
  <c r="E29" i="25" s="1"/>
  <c r="E81" i="25" s="1"/>
  <c r="D75" i="25"/>
  <c r="D36" i="29"/>
  <c r="D75" i="33"/>
  <c r="D36" i="41"/>
  <c r="D36" i="12"/>
  <c r="D74" i="21"/>
  <c r="D75" i="42"/>
  <c r="D75" i="16"/>
  <c r="D75" i="19"/>
  <c r="D74" i="6"/>
  <c r="D74" i="9"/>
  <c r="D74" i="34"/>
  <c r="E29" i="10"/>
  <c r="D74" i="36"/>
  <c r="D36" i="37"/>
  <c r="D36" i="42"/>
  <c r="D74" i="46"/>
  <c r="E63" i="41"/>
  <c r="E68" i="41" s="1"/>
  <c r="E28" i="41"/>
  <c r="E29" i="41" s="1"/>
  <c r="E81" i="41" s="1"/>
  <c r="E28" i="46"/>
  <c r="E29" i="46" s="1"/>
  <c r="E63" i="46"/>
  <c r="E68" i="46" s="1"/>
  <c r="E28" i="44"/>
  <c r="E29" i="44" s="1"/>
  <c r="F44" i="1" s="1"/>
  <c r="E63" i="44"/>
  <c r="E68" i="44" s="1"/>
  <c r="E28" i="45"/>
  <c r="E29" i="45" s="1"/>
  <c r="F45" i="1" s="1"/>
  <c r="D74" i="44"/>
  <c r="E63" i="47"/>
  <c r="E68" i="47" s="1"/>
  <c r="E63" i="34"/>
  <c r="E68" i="34" s="1"/>
  <c r="E28" i="34"/>
  <c r="E29" i="34" s="1"/>
  <c r="E76" i="34" s="1"/>
  <c r="E77" i="34" s="1"/>
  <c r="E28" i="32"/>
  <c r="E29" i="32" s="1"/>
  <c r="E63" i="32"/>
  <c r="E68" i="32" s="1"/>
  <c r="D74" i="32"/>
  <c r="E35" i="42"/>
  <c r="E34" i="42"/>
  <c r="E28" i="36"/>
  <c r="E29" i="36" s="1"/>
  <c r="E63" i="36"/>
  <c r="E68" i="36" s="1"/>
  <c r="E63" i="33"/>
  <c r="E68" i="33" s="1"/>
  <c r="E29" i="40"/>
  <c r="E63" i="40"/>
  <c r="E68" i="40" s="1"/>
  <c r="E28" i="43"/>
  <c r="E29" i="43" s="1"/>
  <c r="F43" i="1" s="1"/>
  <c r="E28" i="35"/>
  <c r="E29" i="35" s="1"/>
  <c r="E63" i="35"/>
  <c r="E68" i="35" s="1"/>
  <c r="E28" i="37"/>
  <c r="E29" i="37" s="1"/>
  <c r="E63" i="37"/>
  <c r="E68" i="37" s="1"/>
  <c r="E28" i="39"/>
  <c r="E63" i="39"/>
  <c r="E68" i="39" s="1"/>
  <c r="D75" i="35"/>
  <c r="E28" i="38"/>
  <c r="E29" i="38" s="1"/>
  <c r="D74" i="41"/>
  <c r="D75" i="38"/>
  <c r="E63" i="42"/>
  <c r="E68" i="42" s="1"/>
  <c r="D74" i="37"/>
  <c r="E28" i="27"/>
  <c r="E29" i="27" s="1"/>
  <c r="E63" i="27"/>
  <c r="E68" i="27" s="1"/>
  <c r="E28" i="31"/>
  <c r="E29" i="31" s="1"/>
  <c r="E63" i="31"/>
  <c r="E68" i="31" s="1"/>
  <c r="E29" i="28"/>
  <c r="E63" i="28"/>
  <c r="E68" i="28" s="1"/>
  <c r="E28" i="26"/>
  <c r="E29" i="26" s="1"/>
  <c r="D74" i="29"/>
  <c r="D75" i="26"/>
  <c r="E28" i="29"/>
  <c r="E29" i="29" s="1"/>
  <c r="E63" i="30"/>
  <c r="E68" i="30" s="1"/>
  <c r="E81" i="23"/>
  <c r="E34" i="23"/>
  <c r="E28" i="21"/>
  <c r="E29" i="21" s="1"/>
  <c r="E63" i="21"/>
  <c r="E68" i="21" s="1"/>
  <c r="E28" i="24"/>
  <c r="E29" i="24" s="1"/>
  <c r="E63" i="24"/>
  <c r="E68" i="24" s="1"/>
  <c r="D74" i="22"/>
  <c r="E63" i="23"/>
  <c r="E68" i="23" s="1"/>
  <c r="E28" i="20"/>
  <c r="E29" i="20" s="1"/>
  <c r="E63" i="20"/>
  <c r="E68" i="20" s="1"/>
  <c r="D75" i="20"/>
  <c r="E63" i="19"/>
  <c r="E68" i="19" s="1"/>
  <c r="E28" i="18"/>
  <c r="E29" i="18" s="1"/>
  <c r="E63" i="18"/>
  <c r="E68" i="18" s="1"/>
  <c r="D75" i="18"/>
  <c r="E28" i="14"/>
  <c r="E29" i="14" s="1"/>
  <c r="E63" i="14"/>
  <c r="E68" i="14" s="1"/>
  <c r="E29" i="16"/>
  <c r="E63" i="16"/>
  <c r="E68" i="16" s="1"/>
  <c r="E63" i="11"/>
  <c r="E68" i="11" s="1"/>
  <c r="D74" i="11"/>
  <c r="E28" i="15"/>
  <c r="E29" i="15" s="1"/>
  <c r="E63" i="12"/>
  <c r="E68" i="12" s="1"/>
  <c r="D74" i="12"/>
  <c r="D74" i="14"/>
  <c r="E63" i="17"/>
  <c r="E68" i="17" s="1"/>
  <c r="E28" i="6"/>
  <c r="E29" i="6" s="1"/>
  <c r="E63" i="6"/>
  <c r="E68" i="6" s="1"/>
  <c r="E78" i="9"/>
  <c r="E73" i="9"/>
  <c r="E38" i="9"/>
  <c r="E81" i="8"/>
  <c r="E38" i="8"/>
  <c r="E78" i="8"/>
  <c r="E28" i="7"/>
  <c r="E29" i="7" s="1"/>
  <c r="E63" i="8"/>
  <c r="E68" i="8" s="1"/>
  <c r="E63" i="9"/>
  <c r="E68" i="9" s="1"/>
  <c r="E28" i="5"/>
  <c r="E29" i="5" s="1"/>
  <c r="E63" i="5"/>
  <c r="E68" i="5" s="1"/>
  <c r="D75" i="5"/>
  <c r="E63" i="3"/>
  <c r="E68" i="3" s="1"/>
  <c r="E28" i="3"/>
  <c r="E29" i="3" s="1"/>
  <c r="D74" i="2"/>
  <c r="D36" i="2"/>
  <c r="E76" i="42" l="1"/>
  <c r="E77" i="42" s="1"/>
  <c r="E73" i="42"/>
  <c r="E78" i="42"/>
  <c r="E38" i="42"/>
  <c r="E75" i="42"/>
  <c r="E73" i="30"/>
  <c r="E75" i="30"/>
  <c r="E76" i="30"/>
  <c r="E77" i="30" s="1"/>
  <c r="E34" i="30"/>
  <c r="E81" i="30"/>
  <c r="E114" i="30" s="1"/>
  <c r="E35" i="30"/>
  <c r="E78" i="30"/>
  <c r="E34" i="25"/>
  <c r="E78" i="25"/>
  <c r="E76" i="23"/>
  <c r="E77" i="23" s="1"/>
  <c r="E35" i="23"/>
  <c r="E36" i="23" s="1"/>
  <c r="E37" i="23" s="1"/>
  <c r="E73" i="23"/>
  <c r="E78" i="23"/>
  <c r="E38" i="23"/>
  <c r="E81" i="19"/>
  <c r="E76" i="19"/>
  <c r="E77" i="19" s="1"/>
  <c r="E38" i="19"/>
  <c r="E75" i="19"/>
  <c r="E34" i="19"/>
  <c r="E35" i="19"/>
  <c r="E36" i="19" s="1"/>
  <c r="E37" i="19" s="1"/>
  <c r="E73" i="19"/>
  <c r="E74" i="19" s="1"/>
  <c r="E79" i="19" s="1"/>
  <c r="E83" i="19" s="1"/>
  <c r="E116" i="19" s="1"/>
  <c r="E140" i="19" s="1"/>
  <c r="E81" i="47"/>
  <c r="E73" i="47"/>
  <c r="E34" i="47"/>
  <c r="E35" i="47"/>
  <c r="E76" i="47"/>
  <c r="E77" i="47" s="1"/>
  <c r="E75" i="47"/>
  <c r="E76" i="17"/>
  <c r="E77" i="17" s="1"/>
  <c r="E75" i="17"/>
  <c r="E81" i="17"/>
  <c r="E34" i="17"/>
  <c r="E36" i="17" s="1"/>
  <c r="E37" i="17" s="1"/>
  <c r="E35" i="17"/>
  <c r="E73" i="17"/>
  <c r="E74" i="17" s="1"/>
  <c r="E78" i="11"/>
  <c r="E75" i="11"/>
  <c r="E34" i="11"/>
  <c r="E35" i="11"/>
  <c r="E38" i="11"/>
  <c r="E76" i="9"/>
  <c r="E77" i="9" s="1"/>
  <c r="E75" i="9"/>
  <c r="E81" i="9"/>
  <c r="E34" i="9"/>
  <c r="E75" i="8"/>
  <c r="E76" i="8"/>
  <c r="E77" i="8" s="1"/>
  <c r="E35" i="8"/>
  <c r="E34" i="8"/>
  <c r="E81" i="11"/>
  <c r="E114" i="11" s="1"/>
  <c r="E35" i="25"/>
  <c r="E78" i="47"/>
  <c r="E76" i="25"/>
  <c r="E77" i="25" s="1"/>
  <c r="E73" i="11"/>
  <c r="E74" i="11" s="1"/>
  <c r="E73" i="25"/>
  <c r="E74" i="25" s="1"/>
  <c r="E38" i="47"/>
  <c r="E76" i="11"/>
  <c r="E77" i="11" s="1"/>
  <c r="E38" i="25"/>
  <c r="E75" i="25"/>
  <c r="E29" i="39"/>
  <c r="E76" i="39" s="1"/>
  <c r="E77" i="39" s="1"/>
  <c r="E29" i="22"/>
  <c r="E73" i="22" s="1"/>
  <c r="E74" i="22" s="1"/>
  <c r="E76" i="21"/>
  <c r="E77" i="21" s="1"/>
  <c r="E76" i="6"/>
  <c r="E77" i="6" s="1"/>
  <c r="E76" i="27"/>
  <c r="E77" i="27" s="1"/>
  <c r="E75" i="5"/>
  <c r="E76" i="26"/>
  <c r="E77" i="26" s="1"/>
  <c r="E76" i="35"/>
  <c r="E77" i="35" s="1"/>
  <c r="E38" i="4"/>
  <c r="E81" i="4"/>
  <c r="E75" i="4"/>
  <c r="E35" i="4"/>
  <c r="E73" i="4"/>
  <c r="E74" i="4" s="1"/>
  <c r="E78" i="4"/>
  <c r="E76" i="4"/>
  <c r="E77" i="4" s="1"/>
  <c r="E34" i="4"/>
  <c r="E34" i="41"/>
  <c r="E76" i="22"/>
  <c r="E77" i="22" s="1"/>
  <c r="E35" i="10"/>
  <c r="E34" i="10"/>
  <c r="E81" i="10"/>
  <c r="E114" i="10" s="1"/>
  <c r="E75" i="10"/>
  <c r="E38" i="10"/>
  <c r="E76" i="10"/>
  <c r="E77" i="10" s="1"/>
  <c r="E73" i="10"/>
  <c r="E74" i="10" s="1"/>
  <c r="E78" i="10"/>
  <c r="E38" i="22"/>
  <c r="E76" i="41"/>
  <c r="E77" i="41" s="1"/>
  <c r="E36" i="47"/>
  <c r="E37" i="47" s="1"/>
  <c r="E39" i="47" s="1"/>
  <c r="E76" i="3"/>
  <c r="E77" i="3" s="1"/>
  <c r="E38" i="17"/>
  <c r="E75" i="22"/>
  <c r="E35" i="41"/>
  <c r="E73" i="41"/>
  <c r="E74" i="41" s="1"/>
  <c r="E36" i="9"/>
  <c r="E37" i="9" s="1"/>
  <c r="E66" i="9" s="1"/>
  <c r="E75" i="41"/>
  <c r="E36" i="42"/>
  <c r="E37" i="42" s="1"/>
  <c r="E39" i="42" s="1"/>
  <c r="E38" i="41"/>
  <c r="E78" i="41"/>
  <c r="E114" i="47"/>
  <c r="E81" i="46"/>
  <c r="E75" i="46"/>
  <c r="E38" i="46"/>
  <c r="E78" i="46"/>
  <c r="E73" i="46"/>
  <c r="E35" i="46"/>
  <c r="E76" i="46"/>
  <c r="E77" i="46" s="1"/>
  <c r="E34" i="46"/>
  <c r="E74" i="47"/>
  <c r="E78" i="44"/>
  <c r="E73" i="44"/>
  <c r="E35" i="44"/>
  <c r="E76" i="44"/>
  <c r="E77" i="44" s="1"/>
  <c r="E34" i="44"/>
  <c r="E81" i="44"/>
  <c r="E75" i="44"/>
  <c r="E38" i="44"/>
  <c r="E73" i="45"/>
  <c r="E35" i="45"/>
  <c r="E76" i="45"/>
  <c r="E77" i="45" s="1"/>
  <c r="E34" i="45"/>
  <c r="E81" i="45"/>
  <c r="E75" i="45"/>
  <c r="E38" i="45"/>
  <c r="E78" i="45"/>
  <c r="E34" i="36"/>
  <c r="E81" i="36"/>
  <c r="E75" i="36"/>
  <c r="E38" i="36"/>
  <c r="E78" i="36"/>
  <c r="E73" i="36"/>
  <c r="E35" i="36"/>
  <c r="E76" i="36"/>
  <c r="E77" i="36" s="1"/>
  <c r="E78" i="43"/>
  <c r="E73" i="43"/>
  <c r="E35" i="43"/>
  <c r="E34" i="43"/>
  <c r="E81" i="43"/>
  <c r="E75" i="43"/>
  <c r="E38" i="43"/>
  <c r="E76" i="43"/>
  <c r="E77" i="43" s="1"/>
  <c r="E76" i="32"/>
  <c r="E77" i="32" s="1"/>
  <c r="E34" i="32"/>
  <c r="E81" i="32"/>
  <c r="E75" i="32"/>
  <c r="E38" i="32"/>
  <c r="E78" i="32"/>
  <c r="E73" i="32"/>
  <c r="E35" i="32"/>
  <c r="E78" i="40"/>
  <c r="E73" i="40"/>
  <c r="E35" i="40"/>
  <c r="E34" i="40"/>
  <c r="E81" i="40"/>
  <c r="E75" i="40"/>
  <c r="E38" i="40"/>
  <c r="E76" i="40"/>
  <c r="E77" i="40" s="1"/>
  <c r="E81" i="37"/>
  <c r="E75" i="37"/>
  <c r="E38" i="37"/>
  <c r="E78" i="37"/>
  <c r="E73" i="37"/>
  <c r="E35" i="37"/>
  <c r="E76" i="37"/>
  <c r="E77" i="37" s="1"/>
  <c r="E34" i="37"/>
  <c r="E114" i="42"/>
  <c r="E73" i="38"/>
  <c r="E35" i="38"/>
  <c r="E34" i="38"/>
  <c r="E81" i="38"/>
  <c r="E75" i="38"/>
  <c r="E38" i="38"/>
  <c r="E78" i="38"/>
  <c r="E76" i="38"/>
  <c r="E77" i="38" s="1"/>
  <c r="E78" i="35"/>
  <c r="E73" i="35"/>
  <c r="E35" i="35"/>
  <c r="E34" i="35"/>
  <c r="E81" i="35"/>
  <c r="E75" i="35"/>
  <c r="E38" i="35"/>
  <c r="E114" i="41"/>
  <c r="E74" i="42"/>
  <c r="E81" i="33"/>
  <c r="E75" i="33"/>
  <c r="E38" i="33"/>
  <c r="E78" i="33"/>
  <c r="E73" i="33"/>
  <c r="E35" i="33"/>
  <c r="E34" i="33"/>
  <c r="E73" i="34"/>
  <c r="E35" i="34"/>
  <c r="E34" i="34"/>
  <c r="E81" i="34"/>
  <c r="E75" i="34"/>
  <c r="E38" i="34"/>
  <c r="E78" i="34"/>
  <c r="E73" i="29"/>
  <c r="E35" i="29"/>
  <c r="E76" i="29"/>
  <c r="E77" i="29" s="1"/>
  <c r="E34" i="29"/>
  <c r="E81" i="29"/>
  <c r="E75" i="29"/>
  <c r="E38" i="29"/>
  <c r="E78" i="29"/>
  <c r="E78" i="28"/>
  <c r="E73" i="28"/>
  <c r="E35" i="28"/>
  <c r="E76" i="28"/>
  <c r="E77" i="28" s="1"/>
  <c r="E34" i="28"/>
  <c r="E81" i="28"/>
  <c r="E75" i="28"/>
  <c r="E38" i="28"/>
  <c r="E78" i="31"/>
  <c r="E73" i="31"/>
  <c r="E35" i="31"/>
  <c r="E34" i="31"/>
  <c r="E81" i="31"/>
  <c r="E75" i="31"/>
  <c r="E38" i="31"/>
  <c r="E76" i="31"/>
  <c r="E77" i="31" s="1"/>
  <c r="E114" i="25"/>
  <c r="E74" i="30"/>
  <c r="E73" i="26"/>
  <c r="E35" i="26"/>
  <c r="E34" i="26"/>
  <c r="E81" i="26"/>
  <c r="E75" i="26"/>
  <c r="E38" i="26"/>
  <c r="E78" i="26"/>
  <c r="E34" i="27"/>
  <c r="E81" i="27"/>
  <c r="E75" i="27"/>
  <c r="E38" i="27"/>
  <c r="E78" i="27"/>
  <c r="E73" i="27"/>
  <c r="E35" i="27"/>
  <c r="E78" i="24"/>
  <c r="E73" i="24"/>
  <c r="E35" i="24"/>
  <c r="E34" i="24"/>
  <c r="E81" i="24"/>
  <c r="E75" i="24"/>
  <c r="E38" i="24"/>
  <c r="E76" i="24"/>
  <c r="E77" i="24" s="1"/>
  <c r="E74" i="23"/>
  <c r="E79" i="23" s="1"/>
  <c r="E83" i="23" s="1"/>
  <c r="E116" i="23" s="1"/>
  <c r="E140" i="23" s="1"/>
  <c r="E78" i="21"/>
  <c r="E73" i="21"/>
  <c r="E35" i="21"/>
  <c r="E34" i="21"/>
  <c r="E81" i="21"/>
  <c r="E75" i="21"/>
  <c r="E38" i="21"/>
  <c r="E114" i="23"/>
  <c r="E78" i="20"/>
  <c r="E73" i="20"/>
  <c r="E35" i="20"/>
  <c r="E34" i="20"/>
  <c r="E81" i="20"/>
  <c r="E75" i="20"/>
  <c r="E38" i="20"/>
  <c r="E76" i="20"/>
  <c r="E77" i="20" s="1"/>
  <c r="E114" i="19"/>
  <c r="E78" i="18"/>
  <c r="E76" i="18"/>
  <c r="E77" i="18" s="1"/>
  <c r="E34" i="18"/>
  <c r="E81" i="18"/>
  <c r="E75" i="18"/>
  <c r="E38" i="18"/>
  <c r="E35" i="18"/>
  <c r="E73" i="18"/>
  <c r="E73" i="15"/>
  <c r="E35" i="15"/>
  <c r="E76" i="15"/>
  <c r="E77" i="15" s="1"/>
  <c r="E34" i="15"/>
  <c r="E81" i="15"/>
  <c r="E75" i="15"/>
  <c r="E38" i="15"/>
  <c r="E78" i="15"/>
  <c r="E81" i="12"/>
  <c r="E75" i="12"/>
  <c r="E38" i="12"/>
  <c r="E78" i="12"/>
  <c r="E73" i="12"/>
  <c r="E35" i="12"/>
  <c r="E34" i="12"/>
  <c r="E81" i="16"/>
  <c r="E75" i="16"/>
  <c r="E38" i="16"/>
  <c r="E76" i="16"/>
  <c r="E77" i="16" s="1"/>
  <c r="E34" i="16"/>
  <c r="E78" i="16"/>
  <c r="E73" i="16"/>
  <c r="E35" i="16"/>
  <c r="E78" i="14"/>
  <c r="E81" i="14"/>
  <c r="E38" i="14"/>
  <c r="E73" i="14"/>
  <c r="E35" i="14"/>
  <c r="E75" i="14"/>
  <c r="E76" i="14"/>
  <c r="E77" i="14" s="1"/>
  <c r="E34" i="14"/>
  <c r="E114" i="17"/>
  <c r="E36" i="11"/>
  <c r="E37" i="11" s="1"/>
  <c r="E74" i="9"/>
  <c r="E74" i="8"/>
  <c r="E79" i="8" s="1"/>
  <c r="E83" i="8" s="1"/>
  <c r="E116" i="8" s="1"/>
  <c r="E140" i="8" s="1"/>
  <c r="E114" i="8"/>
  <c r="E114" i="9"/>
  <c r="E73" i="7"/>
  <c r="E35" i="7"/>
  <c r="E76" i="7"/>
  <c r="E77" i="7" s="1"/>
  <c r="E34" i="7"/>
  <c r="E81" i="7"/>
  <c r="E75" i="7"/>
  <c r="E38" i="7"/>
  <c r="E78" i="7"/>
  <c r="E36" i="8"/>
  <c r="E37" i="8" s="1"/>
  <c r="E78" i="6"/>
  <c r="E81" i="6"/>
  <c r="E38" i="6"/>
  <c r="E73" i="6"/>
  <c r="E35" i="6"/>
  <c r="E34" i="6"/>
  <c r="E75" i="6"/>
  <c r="E81" i="5"/>
  <c r="E38" i="5"/>
  <c r="E114" i="4"/>
  <c r="E34" i="3"/>
  <c r="E81" i="3"/>
  <c r="E75" i="3"/>
  <c r="E38" i="3"/>
  <c r="E78" i="3"/>
  <c r="E73" i="3"/>
  <c r="E35" i="3"/>
  <c r="E28" i="2"/>
  <c r="E29" i="2" s="1"/>
  <c r="E63" i="2"/>
  <c r="E68" i="2" s="1"/>
  <c r="I50" i="1"/>
  <c r="D49" i="1"/>
  <c r="E79" i="17" l="1"/>
  <c r="E83" i="17" s="1"/>
  <c r="E116" i="17" s="1"/>
  <c r="E140" i="17" s="1"/>
  <c r="E79" i="9"/>
  <c r="E83" i="9" s="1"/>
  <c r="E116" i="9" s="1"/>
  <c r="E140" i="9" s="1"/>
  <c r="E79" i="25"/>
  <c r="E83" i="25" s="1"/>
  <c r="E116" i="25" s="1"/>
  <c r="E140" i="25" s="1"/>
  <c r="E34" i="39"/>
  <c r="E81" i="39"/>
  <c r="E79" i="42"/>
  <c r="E83" i="42" s="1"/>
  <c r="E116" i="42" s="1"/>
  <c r="E140" i="42" s="1"/>
  <c r="E40" i="42"/>
  <c r="E36" i="30"/>
  <c r="E37" i="30" s="1"/>
  <c r="E39" i="30" s="1"/>
  <c r="E40" i="30" s="1"/>
  <c r="E79" i="30"/>
  <c r="E83" i="30" s="1"/>
  <c r="E116" i="30" s="1"/>
  <c r="E140" i="30" s="1"/>
  <c r="E36" i="25"/>
  <c r="E37" i="25" s="1"/>
  <c r="E66" i="25" s="1"/>
  <c r="E81" i="22"/>
  <c r="E114" i="22" s="1"/>
  <c r="E78" i="22"/>
  <c r="E34" i="22"/>
  <c r="E40" i="47"/>
  <c r="E43" i="47" s="1"/>
  <c r="E79" i="47"/>
  <c r="E83" i="47" s="1"/>
  <c r="E116" i="47" s="1"/>
  <c r="E140" i="47" s="1"/>
  <c r="E39" i="9"/>
  <c r="E40" i="9" s="1"/>
  <c r="E48" i="9" s="1"/>
  <c r="E35" i="39"/>
  <c r="E36" i="39" s="1"/>
  <c r="E37" i="39" s="1"/>
  <c r="E79" i="11"/>
  <c r="E83" i="11" s="1"/>
  <c r="E116" i="11" s="1"/>
  <c r="E140" i="11" s="1"/>
  <c r="E36" i="4"/>
  <c r="E37" i="4" s="1"/>
  <c r="E39" i="4" s="1"/>
  <c r="E40" i="4" s="1"/>
  <c r="E35" i="22"/>
  <c r="E36" i="22" s="1"/>
  <c r="E37" i="22" s="1"/>
  <c r="E36" i="15"/>
  <c r="E37" i="15" s="1"/>
  <c r="E66" i="15" s="1"/>
  <c r="E73" i="39"/>
  <c r="E74" i="39" s="1"/>
  <c r="E78" i="39"/>
  <c r="E38" i="39"/>
  <c r="E75" i="39"/>
  <c r="E79" i="22"/>
  <c r="E83" i="22" s="1"/>
  <c r="E116" i="22" s="1"/>
  <c r="E140" i="22" s="1"/>
  <c r="E66" i="42"/>
  <c r="E73" i="5"/>
  <c r="E74" i="5" s="1"/>
  <c r="E36" i="7"/>
  <c r="E37" i="7" s="1"/>
  <c r="E39" i="7" s="1"/>
  <c r="E40" i="7" s="1"/>
  <c r="E36" i="28"/>
  <c r="E37" i="28" s="1"/>
  <c r="E66" i="28" s="1"/>
  <c r="E36" i="35"/>
  <c r="E37" i="35" s="1"/>
  <c r="E66" i="35" s="1"/>
  <c r="E76" i="5"/>
  <c r="E77" i="5" s="1"/>
  <c r="E34" i="5"/>
  <c r="E35" i="5"/>
  <c r="E81" i="2"/>
  <c r="E114" i="2" s="1"/>
  <c r="E138" i="2" s="1"/>
  <c r="E78" i="5"/>
  <c r="E36" i="37"/>
  <c r="E37" i="37" s="1"/>
  <c r="E39" i="37" s="1"/>
  <c r="E40" i="37" s="1"/>
  <c r="E36" i="41"/>
  <c r="E37" i="41" s="1"/>
  <c r="E39" i="41" s="1"/>
  <c r="E40" i="41" s="1"/>
  <c r="E50" i="41" s="1"/>
  <c r="E39" i="25"/>
  <c r="E40" i="25" s="1"/>
  <c r="E47" i="25" s="1"/>
  <c r="E36" i="16"/>
  <c r="E37" i="16" s="1"/>
  <c r="E66" i="16" s="1"/>
  <c r="E36" i="34"/>
  <c r="E37" i="34" s="1"/>
  <c r="E39" i="34" s="1"/>
  <c r="E40" i="34" s="1"/>
  <c r="E36" i="40"/>
  <c r="E37" i="40" s="1"/>
  <c r="E66" i="40" s="1"/>
  <c r="E36" i="43"/>
  <c r="E37" i="43" s="1"/>
  <c r="E39" i="43" s="1"/>
  <c r="E40" i="43" s="1"/>
  <c r="E36" i="10"/>
  <c r="E37" i="10" s="1"/>
  <c r="E79" i="4"/>
  <c r="E83" i="4" s="1"/>
  <c r="E116" i="4" s="1"/>
  <c r="E140" i="4" s="1"/>
  <c r="E79" i="41"/>
  <c r="E83" i="41" s="1"/>
  <c r="E116" i="41" s="1"/>
  <c r="E140" i="41" s="1"/>
  <c r="E79" i="10"/>
  <c r="E83" i="10" s="1"/>
  <c r="E116" i="10" s="1"/>
  <c r="E140" i="10" s="1"/>
  <c r="E36" i="31"/>
  <c r="E37" i="31" s="1"/>
  <c r="E39" i="31" s="1"/>
  <c r="E40" i="31" s="1"/>
  <c r="E36" i="6"/>
  <c r="E37" i="6" s="1"/>
  <c r="E66" i="6" s="1"/>
  <c r="E36" i="14"/>
  <c r="E37" i="14" s="1"/>
  <c r="E66" i="14" s="1"/>
  <c r="E66" i="47"/>
  <c r="E36" i="27"/>
  <c r="E37" i="27" s="1"/>
  <c r="E39" i="27" s="1"/>
  <c r="E40" i="27" s="1"/>
  <c r="E36" i="38"/>
  <c r="E37" i="38" s="1"/>
  <c r="E39" i="38" s="1"/>
  <c r="E40" i="38" s="1"/>
  <c r="E36" i="33"/>
  <c r="E37" i="33" s="1"/>
  <c r="E66" i="33" s="1"/>
  <c r="E36" i="45"/>
  <c r="E37" i="45" s="1"/>
  <c r="E39" i="45" s="1"/>
  <c r="E40" i="45" s="1"/>
  <c r="E36" i="21"/>
  <c r="E37" i="21" s="1"/>
  <c r="E39" i="21" s="1"/>
  <c r="E40" i="21" s="1"/>
  <c r="E36" i="3"/>
  <c r="E37" i="3" s="1"/>
  <c r="E74" i="46"/>
  <c r="E79" i="46" s="1"/>
  <c r="E83" i="46" s="1"/>
  <c r="E116" i="46" s="1"/>
  <c r="E140" i="46" s="1"/>
  <c r="E138" i="47"/>
  <c r="E74" i="44"/>
  <c r="E79" i="44" s="1"/>
  <c r="E83" i="44" s="1"/>
  <c r="E116" i="44" s="1"/>
  <c r="E140" i="44" s="1"/>
  <c r="E46" i="47"/>
  <c r="E45" i="47"/>
  <c r="E44" i="47"/>
  <c r="E47" i="47"/>
  <c r="E74" i="45"/>
  <c r="E79" i="45" s="1"/>
  <c r="E83" i="45" s="1"/>
  <c r="E116" i="45" s="1"/>
  <c r="E140" i="45" s="1"/>
  <c r="E114" i="44"/>
  <c r="E114" i="46"/>
  <c r="E36" i="46"/>
  <c r="E37" i="46" s="1"/>
  <c r="E114" i="45"/>
  <c r="E36" i="44"/>
  <c r="E37" i="44" s="1"/>
  <c r="E66" i="37"/>
  <c r="E74" i="32"/>
  <c r="E79" i="32" s="1"/>
  <c r="E83" i="32" s="1"/>
  <c r="E116" i="32" s="1"/>
  <c r="E140" i="32" s="1"/>
  <c r="E114" i="39"/>
  <c r="E114" i="34"/>
  <c r="E74" i="38"/>
  <c r="E79" i="38" s="1"/>
  <c r="E83" i="38" s="1"/>
  <c r="E116" i="38" s="1"/>
  <c r="E140" i="38" s="1"/>
  <c r="E74" i="36"/>
  <c r="E79" i="36" s="1"/>
  <c r="E83" i="36" s="1"/>
  <c r="E116" i="36" s="1"/>
  <c r="E140" i="36" s="1"/>
  <c r="E114" i="35"/>
  <c r="E74" i="37"/>
  <c r="E79" i="37" s="1"/>
  <c r="E83" i="37" s="1"/>
  <c r="E116" i="37" s="1"/>
  <c r="E140" i="37" s="1"/>
  <c r="E114" i="40"/>
  <c r="E114" i="43"/>
  <c r="E74" i="33"/>
  <c r="E79" i="33" s="1"/>
  <c r="E83" i="33" s="1"/>
  <c r="E116" i="33" s="1"/>
  <c r="E140" i="33" s="1"/>
  <c r="E114" i="33"/>
  <c r="E74" i="34"/>
  <c r="E79" i="34" s="1"/>
  <c r="E83" i="34" s="1"/>
  <c r="E116" i="34" s="1"/>
  <c r="E140" i="34" s="1"/>
  <c r="E138" i="42"/>
  <c r="E114" i="32"/>
  <c r="E49" i="42"/>
  <c r="E48" i="42"/>
  <c r="E47" i="42"/>
  <c r="E46" i="42"/>
  <c r="E45" i="42"/>
  <c r="E44" i="42"/>
  <c r="E43" i="42"/>
  <c r="E50" i="42"/>
  <c r="E36" i="32"/>
  <c r="E37" i="32" s="1"/>
  <c r="E74" i="43"/>
  <c r="E79" i="43" s="1"/>
  <c r="E83" i="43" s="1"/>
  <c r="E116" i="43" s="1"/>
  <c r="E140" i="43" s="1"/>
  <c r="E114" i="36"/>
  <c r="E74" i="35"/>
  <c r="E79" i="35" s="1"/>
  <c r="E83" i="35" s="1"/>
  <c r="E116" i="35" s="1"/>
  <c r="E140" i="35" s="1"/>
  <c r="E74" i="40"/>
  <c r="E79" i="40" s="1"/>
  <c r="E83" i="40" s="1"/>
  <c r="E116" i="40" s="1"/>
  <c r="E140" i="40" s="1"/>
  <c r="E138" i="41"/>
  <c r="E114" i="38"/>
  <c r="E114" i="37"/>
  <c r="E36" i="36"/>
  <c r="E37" i="36" s="1"/>
  <c r="E114" i="27"/>
  <c r="E36" i="26"/>
  <c r="E37" i="26" s="1"/>
  <c r="E114" i="28"/>
  <c r="E138" i="30"/>
  <c r="E36" i="29"/>
  <c r="E37" i="29" s="1"/>
  <c r="E114" i="26"/>
  <c r="E74" i="26"/>
  <c r="E79" i="26" s="1"/>
  <c r="E83" i="26" s="1"/>
  <c r="E116" i="26" s="1"/>
  <c r="E140" i="26" s="1"/>
  <c r="E114" i="31"/>
  <c r="E114" i="29"/>
  <c r="E74" i="27"/>
  <c r="E79" i="27" s="1"/>
  <c r="E83" i="27" s="1"/>
  <c r="E116" i="27" s="1"/>
  <c r="E140" i="27" s="1"/>
  <c r="E138" i="25"/>
  <c r="E74" i="31"/>
  <c r="E79" i="31" s="1"/>
  <c r="E83" i="31" s="1"/>
  <c r="E116" i="31" s="1"/>
  <c r="E140" i="31" s="1"/>
  <c r="E74" i="28"/>
  <c r="E79" i="28" s="1"/>
  <c r="E83" i="28" s="1"/>
  <c r="E116" i="28" s="1"/>
  <c r="E140" i="28" s="1"/>
  <c r="E74" i="29"/>
  <c r="E79" i="29" s="1"/>
  <c r="E83" i="29" s="1"/>
  <c r="E116" i="29" s="1"/>
  <c r="E140" i="29" s="1"/>
  <c r="E138" i="23"/>
  <c r="E138" i="22"/>
  <c r="E114" i="24"/>
  <c r="E114" i="21"/>
  <c r="E36" i="24"/>
  <c r="E37" i="24" s="1"/>
  <c r="E39" i="23"/>
  <c r="E40" i="23" s="1"/>
  <c r="E66" i="23"/>
  <c r="E74" i="24"/>
  <c r="E79" i="24" s="1"/>
  <c r="E83" i="24" s="1"/>
  <c r="E116" i="24" s="1"/>
  <c r="E140" i="24" s="1"/>
  <c r="E74" i="21"/>
  <c r="E79" i="21" s="1"/>
  <c r="E83" i="21" s="1"/>
  <c r="E116" i="21" s="1"/>
  <c r="E140" i="21" s="1"/>
  <c r="E39" i="19"/>
  <c r="E40" i="19" s="1"/>
  <c r="E66" i="19"/>
  <c r="E114" i="20"/>
  <c r="E138" i="19"/>
  <c r="E36" i="20"/>
  <c r="E37" i="20" s="1"/>
  <c r="E74" i="20"/>
  <c r="E79" i="20" s="1"/>
  <c r="E83" i="20" s="1"/>
  <c r="E116" i="20" s="1"/>
  <c r="E140" i="20" s="1"/>
  <c r="E114" i="18"/>
  <c r="E36" i="18"/>
  <c r="E37" i="18" s="1"/>
  <c r="E74" i="18"/>
  <c r="E79" i="18" s="1"/>
  <c r="E83" i="18" s="1"/>
  <c r="E116" i="18" s="1"/>
  <c r="E140" i="18" s="1"/>
  <c r="E39" i="11"/>
  <c r="E40" i="11" s="1"/>
  <c r="E66" i="11"/>
  <c r="E114" i="14"/>
  <c r="E39" i="17"/>
  <c r="E40" i="17" s="1"/>
  <c r="E66" i="17"/>
  <c r="E36" i="12"/>
  <c r="E37" i="12" s="1"/>
  <c r="E138" i="11"/>
  <c r="E39" i="14"/>
  <c r="E40" i="14" s="1"/>
  <c r="E138" i="10"/>
  <c r="E39" i="16"/>
  <c r="E40" i="16" s="1"/>
  <c r="E74" i="12"/>
  <c r="E79" i="12" s="1"/>
  <c r="E83" i="12" s="1"/>
  <c r="E116" i="12" s="1"/>
  <c r="E140" i="12" s="1"/>
  <c r="E114" i="15"/>
  <c r="E114" i="16"/>
  <c r="E138" i="17"/>
  <c r="E74" i="16"/>
  <c r="E79" i="16" s="1"/>
  <c r="E83" i="16" s="1"/>
  <c r="E116" i="16" s="1"/>
  <c r="E140" i="16" s="1"/>
  <c r="E74" i="14"/>
  <c r="E79" i="14" s="1"/>
  <c r="E83" i="14" s="1"/>
  <c r="E116" i="14" s="1"/>
  <c r="E140" i="14" s="1"/>
  <c r="E114" i="12"/>
  <c r="E74" i="15"/>
  <c r="E79" i="15" s="1"/>
  <c r="E83" i="15" s="1"/>
  <c r="E116" i="15" s="1"/>
  <c r="E140" i="15" s="1"/>
  <c r="E138" i="8"/>
  <c r="E39" i="8"/>
  <c r="E40" i="8" s="1"/>
  <c r="E66" i="8"/>
  <c r="E74" i="7"/>
  <c r="E79" i="7" s="1"/>
  <c r="E83" i="7" s="1"/>
  <c r="E116" i="7" s="1"/>
  <c r="E140" i="7" s="1"/>
  <c r="E114" i="6"/>
  <c r="E114" i="7"/>
  <c r="E138" i="9"/>
  <c r="E74" i="6"/>
  <c r="E79" i="6" s="1"/>
  <c r="E83" i="6" s="1"/>
  <c r="E116" i="6" s="1"/>
  <c r="E140" i="6" s="1"/>
  <c r="E138" i="4"/>
  <c r="E114" i="5"/>
  <c r="E39" i="3"/>
  <c r="E40" i="3" s="1"/>
  <c r="E66" i="3"/>
  <c r="E114" i="3"/>
  <c r="E74" i="3"/>
  <c r="E79" i="3" s="1"/>
  <c r="E83" i="3" s="1"/>
  <c r="E116" i="3" s="1"/>
  <c r="E140" i="3" s="1"/>
  <c r="E73" i="2"/>
  <c r="E74" i="2" s="1"/>
  <c r="E76" i="2"/>
  <c r="E77" i="2" s="1"/>
  <c r="E34" i="2"/>
  <c r="E75" i="2"/>
  <c r="E35" i="2"/>
  <c r="E38" i="2"/>
  <c r="E78" i="2"/>
  <c r="E66" i="43" l="1"/>
  <c r="E44" i="30"/>
  <c r="E45" i="30"/>
  <c r="E66" i="30"/>
  <c r="E50" i="30"/>
  <c r="E46" i="30"/>
  <c r="E47" i="30"/>
  <c r="E48" i="30"/>
  <c r="E49" i="30"/>
  <c r="E43" i="30"/>
  <c r="E39" i="28"/>
  <c r="E40" i="28" s="1"/>
  <c r="E48" i="28" s="1"/>
  <c r="E49" i="47"/>
  <c r="E50" i="47"/>
  <c r="E48" i="47"/>
  <c r="E39" i="15"/>
  <c r="E40" i="15" s="1"/>
  <c r="E43" i="15" s="1"/>
  <c r="E49" i="4"/>
  <c r="E46" i="4"/>
  <c r="E44" i="4"/>
  <c r="E50" i="4"/>
  <c r="E66" i="4"/>
  <c r="E49" i="9"/>
  <c r="E47" i="9"/>
  <c r="E43" i="9"/>
  <c r="E50" i="9"/>
  <c r="E44" i="9"/>
  <c r="E45" i="9"/>
  <c r="E46" i="9"/>
  <c r="E39" i="33"/>
  <c r="E40" i="33" s="1"/>
  <c r="E44" i="33" s="1"/>
  <c r="E66" i="7"/>
  <c r="E49" i="25"/>
  <c r="E44" i="25"/>
  <c r="E36" i="5"/>
  <c r="E37" i="5" s="1"/>
  <c r="E39" i="5" s="1"/>
  <c r="E40" i="5" s="1"/>
  <c r="E66" i="22"/>
  <c r="E39" i="22"/>
  <c r="E40" i="22" s="1"/>
  <c r="E49" i="22" s="1"/>
  <c r="E48" i="25"/>
  <c r="E79" i="5"/>
  <c r="E83" i="5" s="1"/>
  <c r="E116" i="5" s="1"/>
  <c r="E140" i="5" s="1"/>
  <c r="E39" i="35"/>
  <c r="E40" i="35" s="1"/>
  <c r="E46" i="35" s="1"/>
  <c r="E43" i="4"/>
  <c r="E79" i="39"/>
  <c r="E83" i="39" s="1"/>
  <c r="E116" i="39" s="1"/>
  <c r="E140" i="39" s="1"/>
  <c r="E45" i="4"/>
  <c r="E47" i="4"/>
  <c r="E48" i="4"/>
  <c r="E46" i="41"/>
  <c r="E47" i="41"/>
  <c r="E48" i="41"/>
  <c r="E44" i="41"/>
  <c r="E43" i="41"/>
  <c r="E45" i="41"/>
  <c r="E66" i="34"/>
  <c r="E66" i="41"/>
  <c r="E50" i="25"/>
  <c r="E66" i="38"/>
  <c r="E43" i="25"/>
  <c r="E45" i="25"/>
  <c r="E46" i="25"/>
  <c r="E49" i="41"/>
  <c r="E66" i="21"/>
  <c r="E66" i="27"/>
  <c r="E39" i="40"/>
  <c r="E40" i="40" s="1"/>
  <c r="E50" i="40" s="1"/>
  <c r="E39" i="10"/>
  <c r="E40" i="10" s="1"/>
  <c r="E66" i="10"/>
  <c r="E39" i="6"/>
  <c r="E40" i="6" s="1"/>
  <c r="E44" i="6" s="1"/>
  <c r="E66" i="31"/>
  <c r="E66" i="45"/>
  <c r="E44" i="45"/>
  <c r="E43" i="45"/>
  <c r="E50" i="45"/>
  <c r="E49" i="45"/>
  <c r="E48" i="45"/>
  <c r="E47" i="45"/>
  <c r="E46" i="45"/>
  <c r="E45" i="45"/>
  <c r="E138" i="45"/>
  <c r="E138" i="44"/>
  <c r="E51" i="47"/>
  <c r="E67" i="47" s="1"/>
  <c r="E69" i="47" s="1"/>
  <c r="E82" i="47" s="1"/>
  <c r="E39" i="46"/>
  <c r="E40" i="46" s="1"/>
  <c r="E66" i="46"/>
  <c r="E138" i="46"/>
  <c r="E66" i="44"/>
  <c r="E39" i="44"/>
  <c r="E40" i="44" s="1"/>
  <c r="E46" i="33"/>
  <c r="E45" i="33"/>
  <c r="E46" i="43"/>
  <c r="E45" i="43"/>
  <c r="E44" i="43"/>
  <c r="E43" i="43"/>
  <c r="E50" i="43"/>
  <c r="E49" i="43"/>
  <c r="E48" i="43"/>
  <c r="E47" i="43"/>
  <c r="E138" i="37"/>
  <c r="E138" i="38"/>
  <c r="E138" i="35"/>
  <c r="E138" i="34"/>
  <c r="E45" i="38"/>
  <c r="E44" i="38"/>
  <c r="E43" i="38"/>
  <c r="E50" i="38"/>
  <c r="E49" i="38"/>
  <c r="E48" i="38"/>
  <c r="E47" i="38"/>
  <c r="E46" i="38"/>
  <c r="E39" i="32"/>
  <c r="E40" i="32" s="1"/>
  <c r="E66" i="32"/>
  <c r="E138" i="32"/>
  <c r="E138" i="43"/>
  <c r="E138" i="33"/>
  <c r="E39" i="39"/>
  <c r="E40" i="39" s="1"/>
  <c r="E66" i="39"/>
  <c r="E45" i="34"/>
  <c r="E44" i="34"/>
  <c r="E43" i="34"/>
  <c r="E50" i="34"/>
  <c r="E49" i="34"/>
  <c r="E48" i="34"/>
  <c r="E47" i="34"/>
  <c r="E46" i="34"/>
  <c r="E48" i="37"/>
  <c r="E47" i="37"/>
  <c r="E46" i="37"/>
  <c r="E45" i="37"/>
  <c r="E44" i="37"/>
  <c r="E43" i="37"/>
  <c r="E50" i="37"/>
  <c r="E49" i="37"/>
  <c r="E138" i="39"/>
  <c r="E51" i="42"/>
  <c r="E67" i="42" s="1"/>
  <c r="E69" i="42" s="1"/>
  <c r="E82" i="42" s="1"/>
  <c r="E138" i="36"/>
  <c r="E138" i="40"/>
  <c r="E39" i="36"/>
  <c r="E40" i="36" s="1"/>
  <c r="E66" i="36"/>
  <c r="E46" i="31"/>
  <c r="E45" i="31"/>
  <c r="E44" i="31"/>
  <c r="E43" i="31"/>
  <c r="E50" i="31"/>
  <c r="E49" i="31"/>
  <c r="E48" i="31"/>
  <c r="E47" i="31"/>
  <c r="E138" i="31"/>
  <c r="E138" i="26"/>
  <c r="E50" i="27"/>
  <c r="E49" i="27"/>
  <c r="E48" i="27"/>
  <c r="E47" i="27"/>
  <c r="E46" i="27"/>
  <c r="E45" i="27"/>
  <c r="E44" i="27"/>
  <c r="E43" i="27"/>
  <c r="E138" i="29"/>
  <c r="E39" i="26"/>
  <c r="E40" i="26" s="1"/>
  <c r="E66" i="26"/>
  <c r="E39" i="29"/>
  <c r="E40" i="29" s="1"/>
  <c r="E66" i="29"/>
  <c r="E138" i="28"/>
  <c r="E138" i="27"/>
  <c r="E49" i="23"/>
  <c r="E48" i="23"/>
  <c r="E47" i="23"/>
  <c r="E46" i="23"/>
  <c r="E45" i="23"/>
  <c r="E44" i="23"/>
  <c r="E43" i="23"/>
  <c r="E50" i="23"/>
  <c r="E39" i="24"/>
  <c r="E40" i="24" s="1"/>
  <c r="E66" i="24"/>
  <c r="E47" i="21"/>
  <c r="E46" i="21"/>
  <c r="E45" i="21"/>
  <c r="E44" i="21"/>
  <c r="E43" i="21"/>
  <c r="E50" i="21"/>
  <c r="E49" i="21"/>
  <c r="E48" i="21"/>
  <c r="E138" i="21"/>
  <c r="E138" i="24"/>
  <c r="E49" i="19"/>
  <c r="E48" i="19"/>
  <c r="E47" i="19"/>
  <c r="E46" i="19"/>
  <c r="E45" i="19"/>
  <c r="E44" i="19"/>
  <c r="E43" i="19"/>
  <c r="E50" i="19"/>
  <c r="E39" i="20"/>
  <c r="E40" i="20" s="1"/>
  <c r="E66" i="20"/>
  <c r="E138" i="20"/>
  <c r="E39" i="18"/>
  <c r="E40" i="18" s="1"/>
  <c r="E66" i="18"/>
  <c r="E138" i="18"/>
  <c r="E47" i="14"/>
  <c r="E46" i="14"/>
  <c r="E45" i="14"/>
  <c r="E44" i="14"/>
  <c r="E43" i="14"/>
  <c r="E50" i="14"/>
  <c r="E48" i="14"/>
  <c r="E49" i="14"/>
  <c r="E49" i="16"/>
  <c r="E48" i="16"/>
  <c r="E47" i="16"/>
  <c r="E46" i="16"/>
  <c r="E45" i="16"/>
  <c r="E44" i="16"/>
  <c r="E50" i="16"/>
  <c r="E43" i="16"/>
  <c r="E66" i="12"/>
  <c r="E39" i="12"/>
  <c r="E40" i="12" s="1"/>
  <c r="E138" i="15"/>
  <c r="E46" i="17"/>
  <c r="E45" i="17"/>
  <c r="E47" i="17"/>
  <c r="E44" i="17"/>
  <c r="E43" i="17"/>
  <c r="E50" i="17"/>
  <c r="E49" i="17"/>
  <c r="E48" i="17"/>
  <c r="E138" i="12"/>
  <c r="E138" i="14"/>
  <c r="E138" i="16"/>
  <c r="E44" i="15"/>
  <c r="E47" i="15"/>
  <c r="E46" i="15"/>
  <c r="E43" i="11"/>
  <c r="E50" i="11"/>
  <c r="E49" i="11"/>
  <c r="E48" i="11"/>
  <c r="E47" i="11"/>
  <c r="E46" i="11"/>
  <c r="E44" i="11"/>
  <c r="E45" i="11"/>
  <c r="E47" i="6"/>
  <c r="E45" i="6"/>
  <c r="E49" i="8"/>
  <c r="E48" i="8"/>
  <c r="E47" i="8"/>
  <c r="E46" i="8"/>
  <c r="E50" i="8"/>
  <c r="E45" i="8"/>
  <c r="E44" i="8"/>
  <c r="E43" i="8"/>
  <c r="E44" i="7"/>
  <c r="E43" i="7"/>
  <c r="E50" i="7"/>
  <c r="E49" i="7"/>
  <c r="E48" i="7"/>
  <c r="E47" i="7"/>
  <c r="E45" i="7"/>
  <c r="E46" i="7"/>
  <c r="E138" i="6"/>
  <c r="E138" i="7"/>
  <c r="E138" i="5"/>
  <c r="E43" i="3"/>
  <c r="E49" i="3"/>
  <c r="E50" i="3"/>
  <c r="E45" i="3"/>
  <c r="E44" i="3"/>
  <c r="E48" i="3"/>
  <c r="E46" i="3"/>
  <c r="E47" i="3"/>
  <c r="E138" i="3"/>
  <c r="E79" i="2"/>
  <c r="E83" i="2" s="1"/>
  <c r="E116" i="2" s="1"/>
  <c r="E140" i="2" s="1"/>
  <c r="E36" i="2"/>
  <c r="E37" i="2" s="1"/>
  <c r="E39" i="2" s="1"/>
  <c r="E40" i="2" s="1"/>
  <c r="E49" i="33" l="1"/>
  <c r="E51" i="30"/>
  <c r="E67" i="30" s="1"/>
  <c r="E69" i="30" s="1"/>
  <c r="E82" i="30" s="1"/>
  <c r="E115" i="30" s="1"/>
  <c r="E50" i="28"/>
  <c r="E49" i="28"/>
  <c r="E45" i="28"/>
  <c r="E47" i="28"/>
  <c r="E43" i="28"/>
  <c r="E44" i="28"/>
  <c r="E46" i="28"/>
  <c r="E50" i="22"/>
  <c r="E43" i="22"/>
  <c r="E44" i="22"/>
  <c r="E45" i="22"/>
  <c r="E47" i="22"/>
  <c r="E48" i="22"/>
  <c r="E46" i="22"/>
  <c r="E45" i="15"/>
  <c r="E51" i="15" s="1"/>
  <c r="E67" i="15" s="1"/>
  <c r="E69" i="15" s="1"/>
  <c r="E82" i="15" s="1"/>
  <c r="E48" i="15"/>
  <c r="E49" i="15"/>
  <c r="E50" i="15"/>
  <c r="E66" i="5"/>
  <c r="E51" i="9"/>
  <c r="E67" i="9" s="1"/>
  <c r="E69" i="9" s="1"/>
  <c r="E82" i="9" s="1"/>
  <c r="E84" i="9" s="1"/>
  <c r="E47" i="33"/>
  <c r="E48" i="33"/>
  <c r="E51" i="33" s="1"/>
  <c r="E67" i="33" s="1"/>
  <c r="E69" i="33" s="1"/>
  <c r="E82" i="33" s="1"/>
  <c r="E50" i="33"/>
  <c r="E43" i="33"/>
  <c r="E51" i="25"/>
  <c r="E67" i="25" s="1"/>
  <c r="E69" i="25" s="1"/>
  <c r="E82" i="25" s="1"/>
  <c r="E115" i="25" s="1"/>
  <c r="E49" i="35"/>
  <c r="E50" i="35"/>
  <c r="E43" i="35"/>
  <c r="E48" i="35"/>
  <c r="E44" i="35"/>
  <c r="E51" i="4"/>
  <c r="E67" i="4" s="1"/>
  <c r="E69" i="4" s="1"/>
  <c r="E82" i="4" s="1"/>
  <c r="E115" i="4" s="1"/>
  <c r="E47" i="35"/>
  <c r="E43" i="40"/>
  <c r="E45" i="35"/>
  <c r="E45" i="40"/>
  <c r="E44" i="40"/>
  <c r="E46" i="40"/>
  <c r="E47" i="40"/>
  <c r="E48" i="40"/>
  <c r="E49" i="40"/>
  <c r="E51" i="41"/>
  <c r="E67" i="41" s="1"/>
  <c r="E69" i="41" s="1"/>
  <c r="E82" i="41" s="1"/>
  <c r="E115" i="41" s="1"/>
  <c r="E46" i="6"/>
  <c r="E48" i="6"/>
  <c r="E49" i="6"/>
  <c r="E50" i="6"/>
  <c r="E43" i="6"/>
  <c r="E51" i="16"/>
  <c r="E67" i="16" s="1"/>
  <c r="E69" i="16" s="1"/>
  <c r="E82" i="16" s="1"/>
  <c r="E115" i="16" s="1"/>
  <c r="E46" i="10"/>
  <c r="E45" i="10"/>
  <c r="E49" i="10"/>
  <c r="E44" i="10"/>
  <c r="E48" i="10"/>
  <c r="E47" i="10"/>
  <c r="E43" i="10"/>
  <c r="E50" i="10"/>
  <c r="E51" i="27"/>
  <c r="E67" i="27" s="1"/>
  <c r="E69" i="27" s="1"/>
  <c r="E82" i="27" s="1"/>
  <c r="E115" i="27" s="1"/>
  <c r="E51" i="3"/>
  <c r="E67" i="3" s="1"/>
  <c r="E69" i="3" s="1"/>
  <c r="E82" i="3" s="1"/>
  <c r="E115" i="3" s="1"/>
  <c r="E49" i="46"/>
  <c r="E48" i="46"/>
  <c r="E47" i="46"/>
  <c r="E46" i="46"/>
  <c r="E45" i="46"/>
  <c r="E44" i="46"/>
  <c r="E43" i="46"/>
  <c r="E50" i="46"/>
  <c r="E115" i="47"/>
  <c r="E84" i="47"/>
  <c r="E47" i="44"/>
  <c r="E46" i="44"/>
  <c r="E45" i="44"/>
  <c r="E44" i="44"/>
  <c r="E43" i="44"/>
  <c r="E50" i="44"/>
  <c r="E49" i="44"/>
  <c r="E48" i="44"/>
  <c r="E51" i="45"/>
  <c r="E67" i="45" s="1"/>
  <c r="E69" i="45" s="1"/>
  <c r="E82" i="45" s="1"/>
  <c r="E51" i="43"/>
  <c r="E67" i="43" s="1"/>
  <c r="E69" i="43" s="1"/>
  <c r="E82" i="43" s="1"/>
  <c r="E51" i="37"/>
  <c r="E67" i="37" s="1"/>
  <c r="E69" i="37" s="1"/>
  <c r="E82" i="37" s="1"/>
  <c r="E50" i="39"/>
  <c r="E49" i="39"/>
  <c r="E48" i="39"/>
  <c r="E47" i="39"/>
  <c r="E46" i="39"/>
  <c r="E45" i="39"/>
  <c r="E44" i="39"/>
  <c r="E43" i="39"/>
  <c r="E51" i="38"/>
  <c r="E67" i="38" s="1"/>
  <c r="E69" i="38" s="1"/>
  <c r="E82" i="38" s="1"/>
  <c r="E43" i="36"/>
  <c r="E50" i="36"/>
  <c r="E49" i="36"/>
  <c r="E48" i="36"/>
  <c r="E47" i="36"/>
  <c r="E46" i="36"/>
  <c r="E45" i="36"/>
  <c r="E44" i="36"/>
  <c r="E115" i="42"/>
  <c r="E84" i="42"/>
  <c r="E43" i="32"/>
  <c r="E50" i="32"/>
  <c r="E49" i="32"/>
  <c r="E48" i="32"/>
  <c r="E47" i="32"/>
  <c r="E46" i="32"/>
  <c r="E45" i="32"/>
  <c r="E44" i="32"/>
  <c r="E51" i="34"/>
  <c r="E67" i="34" s="1"/>
  <c r="E69" i="34" s="1"/>
  <c r="E82" i="34" s="1"/>
  <c r="E44" i="29"/>
  <c r="E43" i="29"/>
  <c r="E50" i="29"/>
  <c r="E49" i="29"/>
  <c r="E48" i="29"/>
  <c r="E47" i="29"/>
  <c r="E46" i="29"/>
  <c r="E45" i="29"/>
  <c r="E45" i="26"/>
  <c r="E44" i="26"/>
  <c r="E43" i="26"/>
  <c r="E50" i="26"/>
  <c r="E49" i="26"/>
  <c r="E48" i="26"/>
  <c r="E47" i="26"/>
  <c r="E46" i="26"/>
  <c r="E51" i="31"/>
  <c r="E67" i="31" s="1"/>
  <c r="E69" i="31" s="1"/>
  <c r="E82" i="31" s="1"/>
  <c r="E84" i="25"/>
  <c r="E46" i="24"/>
  <c r="E45" i="24"/>
  <c r="E44" i="24"/>
  <c r="E43" i="24"/>
  <c r="E50" i="24"/>
  <c r="E49" i="24"/>
  <c r="E48" i="24"/>
  <c r="E47" i="24"/>
  <c r="E51" i="21"/>
  <c r="E67" i="21" s="1"/>
  <c r="E69" i="21" s="1"/>
  <c r="E82" i="21" s="1"/>
  <c r="E51" i="23"/>
  <c r="E67" i="23" s="1"/>
  <c r="E69" i="23" s="1"/>
  <c r="E82" i="23" s="1"/>
  <c r="E46" i="20"/>
  <c r="E45" i="20"/>
  <c r="E44" i="20"/>
  <c r="E43" i="20"/>
  <c r="E50" i="20"/>
  <c r="E49" i="20"/>
  <c r="E48" i="20"/>
  <c r="E47" i="20"/>
  <c r="E51" i="19"/>
  <c r="E67" i="19" s="1"/>
  <c r="E69" i="19" s="1"/>
  <c r="E82" i="19" s="1"/>
  <c r="E46" i="18"/>
  <c r="E44" i="18"/>
  <c r="E50" i="18"/>
  <c r="E49" i="18"/>
  <c r="E43" i="18"/>
  <c r="E48" i="18"/>
  <c r="E45" i="18"/>
  <c r="E47" i="18"/>
  <c r="E51" i="14"/>
  <c r="E67" i="14" s="1"/>
  <c r="E69" i="14" s="1"/>
  <c r="E82" i="14" s="1"/>
  <c r="E51" i="11"/>
  <c r="E67" i="11" s="1"/>
  <c r="E69" i="11" s="1"/>
  <c r="E82" i="11" s="1"/>
  <c r="E51" i="17"/>
  <c r="E67" i="17" s="1"/>
  <c r="E69" i="17" s="1"/>
  <c r="E82" i="17" s="1"/>
  <c r="E48" i="12"/>
  <c r="E47" i="12"/>
  <c r="E46" i="12"/>
  <c r="E45" i="12"/>
  <c r="E44" i="12"/>
  <c r="E49" i="12"/>
  <c r="E43" i="12"/>
  <c r="E50" i="12"/>
  <c r="E51" i="8"/>
  <c r="E67" i="8" s="1"/>
  <c r="E69" i="8" s="1"/>
  <c r="E82" i="8" s="1"/>
  <c r="E51" i="7"/>
  <c r="E67" i="7" s="1"/>
  <c r="E69" i="7" s="1"/>
  <c r="E82" i="7" s="1"/>
  <c r="E46" i="5"/>
  <c r="E43" i="5"/>
  <c r="E45" i="5"/>
  <c r="E50" i="5"/>
  <c r="E49" i="5"/>
  <c r="E48" i="5"/>
  <c r="E44" i="5"/>
  <c r="E47" i="5"/>
  <c r="E66" i="2"/>
  <c r="E47" i="2"/>
  <c r="E45" i="2"/>
  <c r="E43" i="2"/>
  <c r="E48" i="2"/>
  <c r="E44" i="2"/>
  <c r="E49" i="2"/>
  <c r="E50" i="2"/>
  <c r="E46" i="2"/>
  <c r="E51" i="22" l="1"/>
  <c r="E67" i="22" s="1"/>
  <c r="E69" i="22" s="1"/>
  <c r="E82" i="22" s="1"/>
  <c r="E115" i="9"/>
  <c r="E51" i="35"/>
  <c r="E67" i="35" s="1"/>
  <c r="E69" i="35" s="1"/>
  <c r="E82" i="35" s="1"/>
  <c r="E115" i="35" s="1"/>
  <c r="E84" i="30"/>
  <c r="E93" i="30" s="1"/>
  <c r="E51" i="28"/>
  <c r="E67" i="28" s="1"/>
  <c r="E69" i="28" s="1"/>
  <c r="E82" i="28" s="1"/>
  <c r="E115" i="28" s="1"/>
  <c r="E84" i="4"/>
  <c r="E94" i="4" s="1"/>
  <c r="E51" i="40"/>
  <c r="E67" i="40" s="1"/>
  <c r="E69" i="40" s="1"/>
  <c r="E82" i="40" s="1"/>
  <c r="E84" i="40" s="1"/>
  <c r="E84" i="27"/>
  <c r="E90" i="27" s="1"/>
  <c r="E51" i="6"/>
  <c r="E67" i="6" s="1"/>
  <c r="E69" i="6" s="1"/>
  <c r="E82" i="6" s="1"/>
  <c r="E84" i="6" s="1"/>
  <c r="E84" i="41"/>
  <c r="E89" i="41" s="1"/>
  <c r="E84" i="16"/>
  <c r="E90" i="16" s="1"/>
  <c r="E51" i="10"/>
  <c r="E67" i="10" s="1"/>
  <c r="E69" i="10" s="1"/>
  <c r="E82" i="10" s="1"/>
  <c r="E115" i="10" s="1"/>
  <c r="E139" i="10" s="1"/>
  <c r="E51" i="24"/>
  <c r="E67" i="24" s="1"/>
  <c r="E69" i="24" s="1"/>
  <c r="E82" i="24" s="1"/>
  <c r="E84" i="24" s="1"/>
  <c r="E51" i="36"/>
  <c r="E67" i="36" s="1"/>
  <c r="E69" i="36" s="1"/>
  <c r="E82" i="36" s="1"/>
  <c r="E84" i="36" s="1"/>
  <c r="E51" i="5"/>
  <c r="E67" i="5" s="1"/>
  <c r="E69" i="5" s="1"/>
  <c r="E82" i="5" s="1"/>
  <c r="E115" i="5" s="1"/>
  <c r="E84" i="3"/>
  <c r="E92" i="3" s="1"/>
  <c r="E51" i="44"/>
  <c r="E67" i="44" s="1"/>
  <c r="E69" i="44" s="1"/>
  <c r="E82" i="44" s="1"/>
  <c r="E51" i="46"/>
  <c r="E67" i="46" s="1"/>
  <c r="E69" i="46" s="1"/>
  <c r="E82" i="46" s="1"/>
  <c r="E115" i="45"/>
  <c r="E84" i="45"/>
  <c r="E94" i="47"/>
  <c r="E93" i="47"/>
  <c r="E89" i="47"/>
  <c r="E91" i="47"/>
  <c r="E90" i="47"/>
  <c r="E92" i="47"/>
  <c r="E139" i="47"/>
  <c r="E139" i="42"/>
  <c r="E115" i="43"/>
  <c r="E84" i="43"/>
  <c r="E115" i="34"/>
  <c r="E84" i="34"/>
  <c r="E139" i="41"/>
  <c r="E51" i="32"/>
  <c r="E67" i="32" s="1"/>
  <c r="E69" i="32" s="1"/>
  <c r="E82" i="32" s="1"/>
  <c r="E115" i="38"/>
  <c r="E84" i="38"/>
  <c r="E115" i="33"/>
  <c r="E84" i="33"/>
  <c r="E51" i="39"/>
  <c r="E67" i="39" s="1"/>
  <c r="E69" i="39" s="1"/>
  <c r="E82" i="39" s="1"/>
  <c r="E115" i="37"/>
  <c r="E84" i="37"/>
  <c r="E90" i="42"/>
  <c r="E94" i="42"/>
  <c r="E92" i="42"/>
  <c r="E91" i="42"/>
  <c r="E93" i="42"/>
  <c r="E89" i="42"/>
  <c r="E91" i="30"/>
  <c r="E51" i="29"/>
  <c r="E67" i="29" s="1"/>
  <c r="E69" i="29" s="1"/>
  <c r="E82" i="29" s="1"/>
  <c r="E139" i="25"/>
  <c r="E139" i="30"/>
  <c r="E94" i="25"/>
  <c r="E93" i="25"/>
  <c r="E92" i="25"/>
  <c r="E89" i="25"/>
  <c r="E91" i="25"/>
  <c r="E90" i="25"/>
  <c r="E115" i="31"/>
  <c r="E84" i="31"/>
  <c r="E91" i="27"/>
  <c r="E92" i="27"/>
  <c r="E51" i="26"/>
  <c r="E67" i="26" s="1"/>
  <c r="E69" i="26" s="1"/>
  <c r="E82" i="26" s="1"/>
  <c r="E139" i="27"/>
  <c r="E115" i="23"/>
  <c r="E84" i="23"/>
  <c r="E115" i="21"/>
  <c r="E84" i="21"/>
  <c r="E115" i="22"/>
  <c r="E84" i="22"/>
  <c r="E51" i="20"/>
  <c r="E67" i="20" s="1"/>
  <c r="E69" i="20" s="1"/>
  <c r="E82" i="20" s="1"/>
  <c r="E115" i="19"/>
  <c r="E84" i="19"/>
  <c r="E51" i="18"/>
  <c r="E67" i="18" s="1"/>
  <c r="E69" i="18" s="1"/>
  <c r="E82" i="18" s="1"/>
  <c r="E115" i="11"/>
  <c r="E84" i="11"/>
  <c r="E115" i="14"/>
  <c r="E84" i="14"/>
  <c r="E115" i="15"/>
  <c r="E84" i="15"/>
  <c r="E51" i="12"/>
  <c r="E67" i="12" s="1"/>
  <c r="E69" i="12" s="1"/>
  <c r="E82" i="12" s="1"/>
  <c r="E115" i="17"/>
  <c r="E84" i="17"/>
  <c r="E139" i="16"/>
  <c r="E115" i="7"/>
  <c r="E84" i="7"/>
  <c r="E139" i="9"/>
  <c r="E115" i="6"/>
  <c r="E115" i="8"/>
  <c r="E84" i="8"/>
  <c r="E94" i="9"/>
  <c r="E93" i="9"/>
  <c r="E89" i="9"/>
  <c r="E90" i="9"/>
  <c r="E91" i="9"/>
  <c r="E92" i="9"/>
  <c r="E139" i="4"/>
  <c r="E139" i="3"/>
  <c r="E51" i="2"/>
  <c r="E67" i="2" s="1"/>
  <c r="E69" i="2" s="1"/>
  <c r="E82" i="2" s="1"/>
  <c r="E93" i="41" l="1"/>
  <c r="E115" i="40"/>
  <c r="E139" i="40" s="1"/>
  <c r="E84" i="35"/>
  <c r="E91" i="35" s="1"/>
  <c r="E92" i="30"/>
  <c r="E89" i="30"/>
  <c r="E90" i="30"/>
  <c r="E94" i="30"/>
  <c r="E84" i="28"/>
  <c r="E92" i="28" s="1"/>
  <c r="E89" i="27"/>
  <c r="E93" i="27"/>
  <c r="E94" i="27"/>
  <c r="E92" i="16"/>
  <c r="E89" i="16"/>
  <c r="E91" i="16"/>
  <c r="E93" i="16"/>
  <c r="E94" i="16"/>
  <c r="E93" i="4"/>
  <c r="E89" i="4"/>
  <c r="E91" i="4"/>
  <c r="E90" i="4"/>
  <c r="E92" i="4"/>
  <c r="E94" i="41"/>
  <c r="E115" i="24"/>
  <c r="E139" i="24" s="1"/>
  <c r="E84" i="5"/>
  <c r="E91" i="5" s="1"/>
  <c r="E91" i="41"/>
  <c r="E90" i="41"/>
  <c r="E92" i="41"/>
  <c r="E90" i="3"/>
  <c r="E84" i="10"/>
  <c r="E115" i="36"/>
  <c r="E139" i="36" s="1"/>
  <c r="E95" i="47"/>
  <c r="E102" i="47" s="1"/>
  <c r="E104" i="47" s="1"/>
  <c r="E117" i="47" s="1"/>
  <c r="E141" i="47" s="1"/>
  <c r="E93" i="3"/>
  <c r="E94" i="3"/>
  <c r="E89" i="3"/>
  <c r="E91" i="3"/>
  <c r="E92" i="45"/>
  <c r="E90" i="45"/>
  <c r="E94" i="45"/>
  <c r="E93" i="45"/>
  <c r="E89" i="45"/>
  <c r="E91" i="45"/>
  <c r="E139" i="45"/>
  <c r="E115" i="46"/>
  <c r="E84" i="46"/>
  <c r="E115" i="44"/>
  <c r="E84" i="44"/>
  <c r="E115" i="39"/>
  <c r="E84" i="39"/>
  <c r="E94" i="34"/>
  <c r="E91" i="34"/>
  <c r="E93" i="34"/>
  <c r="E89" i="34"/>
  <c r="E90" i="34"/>
  <c r="E92" i="34"/>
  <c r="E90" i="33"/>
  <c r="E94" i="33"/>
  <c r="E93" i="33"/>
  <c r="E89" i="33"/>
  <c r="E92" i="33"/>
  <c r="E91" i="33"/>
  <c r="E139" i="34"/>
  <c r="E95" i="42"/>
  <c r="E102" i="42" s="1"/>
  <c r="E104" i="42" s="1"/>
  <c r="E117" i="42" s="1"/>
  <c r="E139" i="33"/>
  <c r="E94" i="43"/>
  <c r="E93" i="43"/>
  <c r="E89" i="43"/>
  <c r="E90" i="43"/>
  <c r="E92" i="43"/>
  <c r="E91" i="43"/>
  <c r="E139" i="38"/>
  <c r="E92" i="38"/>
  <c r="E90" i="38"/>
  <c r="E94" i="38"/>
  <c r="E89" i="38"/>
  <c r="E91" i="38"/>
  <c r="E93" i="38"/>
  <c r="E139" i="43"/>
  <c r="E115" i="32"/>
  <c r="E84" i="32"/>
  <c r="E93" i="35"/>
  <c r="E94" i="40"/>
  <c r="E93" i="40"/>
  <c r="E89" i="40"/>
  <c r="E91" i="40"/>
  <c r="E90" i="40"/>
  <c r="E92" i="40"/>
  <c r="E94" i="37"/>
  <c r="E93" i="37"/>
  <c r="E90" i="37"/>
  <c r="E91" i="37"/>
  <c r="E92" i="37"/>
  <c r="E89" i="37"/>
  <c r="E94" i="36"/>
  <c r="E93" i="36"/>
  <c r="E89" i="36"/>
  <c r="E92" i="36"/>
  <c r="E90" i="36"/>
  <c r="E91" i="36"/>
  <c r="E139" i="37"/>
  <c r="E139" i="35"/>
  <c r="E94" i="31"/>
  <c r="E93" i="31"/>
  <c r="E89" i="31"/>
  <c r="E92" i="31"/>
  <c r="E91" i="31"/>
  <c r="E90" i="31"/>
  <c r="E115" i="26"/>
  <c r="E84" i="26"/>
  <c r="E139" i="31"/>
  <c r="E95" i="25"/>
  <c r="E102" i="25" s="1"/>
  <c r="E104" i="25" s="1"/>
  <c r="E117" i="25" s="1"/>
  <c r="E115" i="29"/>
  <c r="E84" i="29"/>
  <c r="E139" i="28"/>
  <c r="E139" i="23"/>
  <c r="E94" i="24"/>
  <c r="E93" i="24"/>
  <c r="E89" i="24"/>
  <c r="E90" i="24"/>
  <c r="E91" i="24"/>
  <c r="E92" i="24"/>
  <c r="E94" i="22"/>
  <c r="E92" i="22"/>
  <c r="E90" i="22"/>
  <c r="E93" i="22"/>
  <c r="E89" i="22"/>
  <c r="E91" i="22"/>
  <c r="E139" i="22"/>
  <c r="E94" i="21"/>
  <c r="E93" i="21"/>
  <c r="E89" i="21"/>
  <c r="E91" i="21"/>
  <c r="E92" i="21"/>
  <c r="E90" i="21"/>
  <c r="E139" i="21"/>
  <c r="E90" i="23"/>
  <c r="E94" i="23"/>
  <c r="E92" i="23"/>
  <c r="E93" i="23"/>
  <c r="E89" i="23"/>
  <c r="E91" i="23"/>
  <c r="E139" i="19"/>
  <c r="E115" i="20"/>
  <c r="E84" i="20"/>
  <c r="E90" i="19"/>
  <c r="E94" i="19"/>
  <c r="E93" i="19"/>
  <c r="E91" i="19"/>
  <c r="E89" i="19"/>
  <c r="E92" i="19"/>
  <c r="E115" i="18"/>
  <c r="E84" i="18"/>
  <c r="E92" i="15"/>
  <c r="E93" i="15"/>
  <c r="E89" i="15"/>
  <c r="E90" i="15"/>
  <c r="E94" i="15"/>
  <c r="E91" i="15"/>
  <c r="E139" i="17"/>
  <c r="E94" i="14"/>
  <c r="E89" i="14"/>
  <c r="E91" i="14"/>
  <c r="E92" i="14"/>
  <c r="E93" i="14"/>
  <c r="E90" i="14"/>
  <c r="E139" i="14"/>
  <c r="E115" i="12"/>
  <c r="E84" i="12"/>
  <c r="E94" i="11"/>
  <c r="E89" i="11"/>
  <c r="E91" i="11"/>
  <c r="E93" i="11"/>
  <c r="E90" i="11"/>
  <c r="E92" i="11"/>
  <c r="E94" i="17"/>
  <c r="E93" i="17"/>
  <c r="E89" i="17"/>
  <c r="E92" i="17"/>
  <c r="E90" i="17"/>
  <c r="E91" i="17"/>
  <c r="E139" i="15"/>
  <c r="E139" i="11"/>
  <c r="E139" i="6"/>
  <c r="E90" i="8"/>
  <c r="E94" i="8"/>
  <c r="E91" i="8"/>
  <c r="E93" i="8"/>
  <c r="E89" i="8"/>
  <c r="E92" i="8"/>
  <c r="E139" i="8"/>
  <c r="E95" i="9"/>
  <c r="E102" i="9" s="1"/>
  <c r="E104" i="9" s="1"/>
  <c r="E117" i="9" s="1"/>
  <c r="E94" i="6"/>
  <c r="E93" i="6"/>
  <c r="E89" i="6"/>
  <c r="E92" i="6"/>
  <c r="E90" i="6"/>
  <c r="E91" i="6"/>
  <c r="E93" i="7"/>
  <c r="E89" i="7"/>
  <c r="E94" i="7"/>
  <c r="E90" i="7"/>
  <c r="E92" i="7"/>
  <c r="E91" i="7"/>
  <c r="E139" i="7"/>
  <c r="E139" i="5"/>
  <c r="E95" i="4"/>
  <c r="E102" i="4" s="1"/>
  <c r="E104" i="4" s="1"/>
  <c r="E117" i="4" s="1"/>
  <c r="E84" i="2"/>
  <c r="E94" i="2" s="1"/>
  <c r="E115" i="2"/>
  <c r="E139" i="2" s="1"/>
  <c r="E90" i="35" l="1"/>
  <c r="E89" i="35"/>
  <c r="E91" i="28"/>
  <c r="E95" i="30"/>
  <c r="E102" i="30" s="1"/>
  <c r="E104" i="30" s="1"/>
  <c r="E117" i="30" s="1"/>
  <c r="E89" i="28"/>
  <c r="E93" i="28"/>
  <c r="E94" i="28"/>
  <c r="E94" i="35"/>
  <c r="E92" i="35"/>
  <c r="E90" i="28"/>
  <c r="E95" i="28" s="1"/>
  <c r="E102" i="28" s="1"/>
  <c r="E104" i="28" s="1"/>
  <c r="E117" i="28" s="1"/>
  <c r="E141" i="28" s="1"/>
  <c r="E95" i="27"/>
  <c r="E102" i="27" s="1"/>
  <c r="E104" i="27" s="1"/>
  <c r="E117" i="27" s="1"/>
  <c r="E141" i="27" s="1"/>
  <c r="E95" i="16"/>
  <c r="E102" i="16" s="1"/>
  <c r="E104" i="16" s="1"/>
  <c r="E117" i="16" s="1"/>
  <c r="E119" i="16" s="1"/>
  <c r="E90" i="5"/>
  <c r="E92" i="5"/>
  <c r="E94" i="5"/>
  <c r="E89" i="5"/>
  <c r="E93" i="5"/>
  <c r="E95" i="41"/>
  <c r="E102" i="41" s="1"/>
  <c r="E104" i="41" s="1"/>
  <c r="E117" i="41" s="1"/>
  <c r="E141" i="41" s="1"/>
  <c r="E90" i="10"/>
  <c r="E94" i="10"/>
  <c r="E89" i="10"/>
  <c r="E92" i="10"/>
  <c r="E91" i="10"/>
  <c r="E93" i="10"/>
  <c r="E95" i="3"/>
  <c r="E102" i="3" s="1"/>
  <c r="E104" i="3" s="1"/>
  <c r="E117" i="3" s="1"/>
  <c r="E141" i="3" s="1"/>
  <c r="E95" i="38"/>
  <c r="E102" i="38" s="1"/>
  <c r="E104" i="38" s="1"/>
  <c r="E117" i="38" s="1"/>
  <c r="E141" i="38" s="1"/>
  <c r="E95" i="22"/>
  <c r="E102" i="22" s="1"/>
  <c r="E104" i="22" s="1"/>
  <c r="E117" i="22" s="1"/>
  <c r="E141" i="22" s="1"/>
  <c r="E119" i="47"/>
  <c r="E123" i="47" s="1"/>
  <c r="E95" i="23"/>
  <c r="E102" i="23" s="1"/>
  <c r="E104" i="23" s="1"/>
  <c r="E117" i="23" s="1"/>
  <c r="E141" i="23" s="1"/>
  <c r="E94" i="44"/>
  <c r="E93" i="44"/>
  <c r="E89" i="44"/>
  <c r="E92" i="44"/>
  <c r="E90" i="44"/>
  <c r="E91" i="44"/>
  <c r="E95" i="45"/>
  <c r="E102" i="45" s="1"/>
  <c r="E104" i="45" s="1"/>
  <c r="E117" i="45" s="1"/>
  <c r="E139" i="44"/>
  <c r="E90" i="46"/>
  <c r="E94" i="46"/>
  <c r="E93" i="46"/>
  <c r="E89" i="46"/>
  <c r="E92" i="46"/>
  <c r="E91" i="46"/>
  <c r="E139" i="46"/>
  <c r="E95" i="43"/>
  <c r="E102" i="43" s="1"/>
  <c r="E104" i="43" s="1"/>
  <c r="E117" i="43" s="1"/>
  <c r="E94" i="32"/>
  <c r="E93" i="32"/>
  <c r="E89" i="32"/>
  <c r="E91" i="32"/>
  <c r="E92" i="32"/>
  <c r="E90" i="32"/>
  <c r="E95" i="34"/>
  <c r="E102" i="34" s="1"/>
  <c r="E104" i="34" s="1"/>
  <c r="E117" i="34" s="1"/>
  <c r="E95" i="33"/>
  <c r="E102" i="33" s="1"/>
  <c r="E104" i="33" s="1"/>
  <c r="E117" i="33" s="1"/>
  <c r="E95" i="36"/>
  <c r="E102" i="36" s="1"/>
  <c r="E104" i="36" s="1"/>
  <c r="E117" i="36" s="1"/>
  <c r="E139" i="32"/>
  <c r="E95" i="37"/>
  <c r="E102" i="37" s="1"/>
  <c r="E104" i="37" s="1"/>
  <c r="E117" i="37" s="1"/>
  <c r="E141" i="42"/>
  <c r="E119" i="42"/>
  <c r="E90" i="39"/>
  <c r="E94" i="39"/>
  <c r="E92" i="39"/>
  <c r="E91" i="39"/>
  <c r="E93" i="39"/>
  <c r="E89" i="39"/>
  <c r="E95" i="40"/>
  <c r="E102" i="40" s="1"/>
  <c r="E104" i="40" s="1"/>
  <c r="E117" i="40" s="1"/>
  <c r="E139" i="39"/>
  <c r="E141" i="30"/>
  <c r="E119" i="30"/>
  <c r="E141" i="25"/>
  <c r="E119" i="25"/>
  <c r="E119" i="27"/>
  <c r="E95" i="31"/>
  <c r="E102" i="31" s="1"/>
  <c r="E104" i="31" s="1"/>
  <c r="E117" i="31" s="1"/>
  <c r="E139" i="26"/>
  <c r="E90" i="29"/>
  <c r="E94" i="29"/>
  <c r="E93" i="29"/>
  <c r="E91" i="29"/>
  <c r="E92" i="29"/>
  <c r="E89" i="29"/>
  <c r="E139" i="29"/>
  <c r="E92" i="26"/>
  <c r="E90" i="26"/>
  <c r="E94" i="26"/>
  <c r="E91" i="26"/>
  <c r="E89" i="26"/>
  <c r="E93" i="26"/>
  <c r="E95" i="24"/>
  <c r="E102" i="24" s="1"/>
  <c r="E104" i="24" s="1"/>
  <c r="E117" i="24" s="1"/>
  <c r="E95" i="21"/>
  <c r="E102" i="21" s="1"/>
  <c r="E104" i="21" s="1"/>
  <c r="E117" i="21" s="1"/>
  <c r="E95" i="19"/>
  <c r="E102" i="19" s="1"/>
  <c r="E104" i="19" s="1"/>
  <c r="E117" i="19" s="1"/>
  <c r="E94" i="20"/>
  <c r="E93" i="20"/>
  <c r="E89" i="20"/>
  <c r="E92" i="20"/>
  <c r="E91" i="20"/>
  <c r="E90" i="20"/>
  <c r="E139" i="20"/>
  <c r="E94" i="18"/>
  <c r="E92" i="18"/>
  <c r="E91" i="18"/>
  <c r="E90" i="18"/>
  <c r="E93" i="18"/>
  <c r="E89" i="18"/>
  <c r="E139" i="18"/>
  <c r="E95" i="17"/>
  <c r="E102" i="17" s="1"/>
  <c r="E104" i="17" s="1"/>
  <c r="E117" i="17" s="1"/>
  <c r="E90" i="12"/>
  <c r="E94" i="12"/>
  <c r="E93" i="12"/>
  <c r="E89" i="12"/>
  <c r="E92" i="12"/>
  <c r="E91" i="12"/>
  <c r="E95" i="15"/>
  <c r="E102" i="15" s="1"/>
  <c r="E104" i="15" s="1"/>
  <c r="E117" i="15" s="1"/>
  <c r="E95" i="14"/>
  <c r="E102" i="14" s="1"/>
  <c r="E104" i="14" s="1"/>
  <c r="E117" i="14" s="1"/>
  <c r="E95" i="11"/>
  <c r="E102" i="11" s="1"/>
  <c r="E104" i="11" s="1"/>
  <c r="E117" i="11" s="1"/>
  <c r="E139" i="12"/>
  <c r="E95" i="6"/>
  <c r="E102" i="6" s="1"/>
  <c r="E104" i="6" s="1"/>
  <c r="E117" i="6" s="1"/>
  <c r="E95" i="7"/>
  <c r="E102" i="7" s="1"/>
  <c r="E104" i="7" s="1"/>
  <c r="E117" i="7" s="1"/>
  <c r="E95" i="8"/>
  <c r="E102" i="8" s="1"/>
  <c r="E104" i="8" s="1"/>
  <c r="E117" i="8" s="1"/>
  <c r="E141" i="9"/>
  <c r="E119" i="9"/>
  <c r="E141" i="4"/>
  <c r="E119" i="4"/>
  <c r="E93" i="2"/>
  <c r="E92" i="2"/>
  <c r="E91" i="2"/>
  <c r="E90" i="2"/>
  <c r="E89" i="2"/>
  <c r="E119" i="41" l="1"/>
  <c r="E123" i="41" s="1"/>
  <c r="E124" i="41" s="1"/>
  <c r="E125" i="41" s="1"/>
  <c r="E126" i="41" s="1"/>
  <c r="E95" i="35"/>
  <c r="E102" i="35" s="1"/>
  <c r="E104" i="35" s="1"/>
  <c r="E117" i="35" s="1"/>
  <c r="E119" i="35" s="1"/>
  <c r="E141" i="16"/>
  <c r="E95" i="5"/>
  <c r="E102" i="5" s="1"/>
  <c r="E104" i="5" s="1"/>
  <c r="E117" i="5" s="1"/>
  <c r="E141" i="5" s="1"/>
  <c r="E119" i="22"/>
  <c r="E123" i="22" s="1"/>
  <c r="E119" i="28"/>
  <c r="E123" i="28" s="1"/>
  <c r="E124" i="28" s="1"/>
  <c r="E125" i="28" s="1"/>
  <c r="E126" i="28" s="1"/>
  <c r="E119" i="3"/>
  <c r="E123" i="3" s="1"/>
  <c r="E124" i="3" s="1"/>
  <c r="E125" i="3" s="1"/>
  <c r="E126" i="3" s="1"/>
  <c r="E119" i="38"/>
  <c r="E123" i="38" s="1"/>
  <c r="E95" i="10"/>
  <c r="E102" i="10" s="1"/>
  <c r="E104" i="10" s="1"/>
  <c r="E117" i="10" s="1"/>
  <c r="E124" i="47"/>
  <c r="E125" i="47" s="1"/>
  <c r="E126" i="47" s="1"/>
  <c r="E132" i="47" s="1"/>
  <c r="E119" i="23"/>
  <c r="E123" i="23" s="1"/>
  <c r="E95" i="18"/>
  <c r="E102" i="18" s="1"/>
  <c r="E104" i="18" s="1"/>
  <c r="E117" i="18" s="1"/>
  <c r="E141" i="18" s="1"/>
  <c r="E95" i="29"/>
  <c r="E102" i="29" s="1"/>
  <c r="E104" i="29" s="1"/>
  <c r="E117" i="29" s="1"/>
  <c r="E141" i="29" s="1"/>
  <c r="E95" i="39"/>
  <c r="E102" i="39" s="1"/>
  <c r="E104" i="39" s="1"/>
  <c r="E117" i="39" s="1"/>
  <c r="E141" i="39" s="1"/>
  <c r="E95" i="32"/>
  <c r="E102" i="32" s="1"/>
  <c r="E104" i="32" s="1"/>
  <c r="E117" i="32" s="1"/>
  <c r="E141" i="32" s="1"/>
  <c r="E95" i="46"/>
  <c r="E102" i="46" s="1"/>
  <c r="E104" i="46" s="1"/>
  <c r="E117" i="46" s="1"/>
  <c r="E95" i="44"/>
  <c r="E102" i="44" s="1"/>
  <c r="E104" i="44" s="1"/>
  <c r="E117" i="44" s="1"/>
  <c r="E141" i="45"/>
  <c r="E119" i="45"/>
  <c r="E141" i="33"/>
  <c r="E119" i="33"/>
  <c r="E141" i="37"/>
  <c r="E119" i="37"/>
  <c r="E141" i="34"/>
  <c r="E119" i="34"/>
  <c r="E141" i="36"/>
  <c r="E119" i="36"/>
  <c r="E141" i="43"/>
  <c r="E119" i="43"/>
  <c r="E141" i="40"/>
  <c r="E119" i="40"/>
  <c r="E123" i="42"/>
  <c r="E124" i="42" s="1"/>
  <c r="E125" i="42" s="1"/>
  <c r="E126" i="42" s="1"/>
  <c r="E123" i="27"/>
  <c r="E124" i="27" s="1"/>
  <c r="E123" i="25"/>
  <c r="E141" i="31"/>
  <c r="E119" i="31"/>
  <c r="E123" i="30"/>
  <c r="E124" i="30" s="1"/>
  <c r="E125" i="30" s="1"/>
  <c r="E126" i="30" s="1"/>
  <c r="E95" i="26"/>
  <c r="E102" i="26" s="1"/>
  <c r="E104" i="26" s="1"/>
  <c r="E117" i="26" s="1"/>
  <c r="E141" i="24"/>
  <c r="E119" i="24"/>
  <c r="E141" i="21"/>
  <c r="E119" i="21"/>
  <c r="E141" i="19"/>
  <c r="E119" i="19"/>
  <c r="E95" i="20"/>
  <c r="E102" i="20" s="1"/>
  <c r="E104" i="20" s="1"/>
  <c r="E117" i="20" s="1"/>
  <c r="E141" i="17"/>
  <c r="E119" i="17"/>
  <c r="E141" i="11"/>
  <c r="E119" i="11"/>
  <c r="E141" i="14"/>
  <c r="E119" i="14"/>
  <c r="E123" i="16"/>
  <c r="E95" i="12"/>
  <c r="E102" i="12" s="1"/>
  <c r="E104" i="12" s="1"/>
  <c r="E117" i="12" s="1"/>
  <c r="E141" i="15"/>
  <c r="E119" i="15"/>
  <c r="E141" i="8"/>
  <c r="E119" i="8"/>
  <c r="E141" i="7"/>
  <c r="E119" i="7"/>
  <c r="E123" i="9"/>
  <c r="E141" i="6"/>
  <c r="E119" i="6"/>
  <c r="E123" i="4"/>
  <c r="E124" i="4" s="1"/>
  <c r="E125" i="4" s="1"/>
  <c r="E126" i="4" s="1"/>
  <c r="E95" i="2"/>
  <c r="E102" i="2" s="1"/>
  <c r="E104" i="2" s="1"/>
  <c r="E117" i="2" s="1"/>
  <c r="E141" i="2" s="1"/>
  <c r="E141" i="35" l="1"/>
  <c r="E119" i="5"/>
  <c r="E123" i="5" s="1"/>
  <c r="E119" i="18"/>
  <c r="E123" i="18" s="1"/>
  <c r="E124" i="18" s="1"/>
  <c r="E128" i="47"/>
  <c r="E119" i="29"/>
  <c r="E123" i="29" s="1"/>
  <c r="E119" i="2"/>
  <c r="E123" i="2" s="1"/>
  <c r="E124" i="2" s="1"/>
  <c r="E125" i="2" s="1"/>
  <c r="E126" i="2" s="1"/>
  <c r="E132" i="2" s="1"/>
  <c r="E129" i="47"/>
  <c r="E141" i="10"/>
  <c r="E119" i="10"/>
  <c r="E119" i="32"/>
  <c r="E123" i="32" s="1"/>
  <c r="E119" i="39"/>
  <c r="E123" i="39" s="1"/>
  <c r="E141" i="44"/>
  <c r="E119" i="44"/>
  <c r="E141" i="46"/>
  <c r="E119" i="46"/>
  <c r="E123" i="45"/>
  <c r="E124" i="45" s="1"/>
  <c r="E132" i="41"/>
  <c r="E129" i="41"/>
  <c r="E128" i="41"/>
  <c r="E123" i="37"/>
  <c r="E123" i="34"/>
  <c r="E123" i="40"/>
  <c r="E123" i="43"/>
  <c r="E124" i="38"/>
  <c r="E125" i="38" s="1"/>
  <c r="E126" i="38" s="1"/>
  <c r="E132" i="42"/>
  <c r="E129" i="42"/>
  <c r="E128" i="42"/>
  <c r="E123" i="35"/>
  <c r="E123" i="33"/>
  <c r="E123" i="36"/>
  <c r="E124" i="36" s="1"/>
  <c r="E125" i="36" s="1"/>
  <c r="E126" i="36" s="1"/>
  <c r="E132" i="28"/>
  <c r="E129" i="28"/>
  <c r="E128" i="28"/>
  <c r="E132" i="30"/>
  <c r="E129" i="30"/>
  <c r="E128" i="30"/>
  <c r="E124" i="25"/>
  <c r="E125" i="25" s="1"/>
  <c r="E126" i="25" s="1"/>
  <c r="E123" i="31"/>
  <c r="E141" i="26"/>
  <c r="E119" i="26"/>
  <c r="E125" i="27"/>
  <c r="E126" i="27" s="1"/>
  <c r="E124" i="23"/>
  <c r="E123" i="21"/>
  <c r="E124" i="22"/>
  <c r="E125" i="22" s="1"/>
  <c r="E126" i="22" s="1"/>
  <c r="E123" i="24"/>
  <c r="E124" i="24" s="1"/>
  <c r="E125" i="24" s="1"/>
  <c r="E126" i="24" s="1"/>
  <c r="E123" i="19"/>
  <c r="E124" i="19" s="1"/>
  <c r="E125" i="19" s="1"/>
  <c r="E126" i="19" s="1"/>
  <c r="E141" i="20"/>
  <c r="E119" i="20"/>
  <c r="E123" i="14"/>
  <c r="E141" i="12"/>
  <c r="E119" i="12"/>
  <c r="E123" i="15"/>
  <c r="E124" i="15" s="1"/>
  <c r="E125" i="15" s="1"/>
  <c r="E126" i="15" s="1"/>
  <c r="E123" i="11"/>
  <c r="E124" i="16"/>
  <c r="E125" i="16" s="1"/>
  <c r="E126" i="16" s="1"/>
  <c r="E123" i="17"/>
  <c r="E124" i="17" s="1"/>
  <c r="E123" i="6"/>
  <c r="E123" i="8"/>
  <c r="E124" i="8" s="1"/>
  <c r="E125" i="8" s="1"/>
  <c r="E126" i="8" s="1"/>
  <c r="E124" i="9"/>
  <c r="E125" i="9" s="1"/>
  <c r="E126" i="9" s="1"/>
  <c r="E123" i="7"/>
  <c r="E124" i="7" s="1"/>
  <c r="E125" i="7" s="1"/>
  <c r="E126" i="7" s="1"/>
  <c r="E132" i="4"/>
  <c r="E129" i="4"/>
  <c r="E128" i="4"/>
  <c r="E132" i="3"/>
  <c r="E129" i="3"/>
  <c r="E128" i="3"/>
  <c r="E133" i="47" l="1"/>
  <c r="E134" i="47" s="1"/>
  <c r="E143" i="47" s="1"/>
  <c r="E144" i="47" s="1"/>
  <c r="G20" i="1" s="1"/>
  <c r="H20" i="1" s="1"/>
  <c r="E128" i="2"/>
  <c r="E129" i="2"/>
  <c r="E133" i="30"/>
  <c r="E134" i="30" s="1"/>
  <c r="E143" i="30" s="1"/>
  <c r="E144" i="30" s="1"/>
  <c r="G33" i="1" s="1"/>
  <c r="H33" i="1" s="1"/>
  <c r="E123" i="10"/>
  <c r="E124" i="10" s="1"/>
  <c r="E125" i="10" s="1"/>
  <c r="E126" i="10" s="1"/>
  <c r="E133" i="28"/>
  <c r="E134" i="28" s="1"/>
  <c r="E143" i="28" s="1"/>
  <c r="E144" i="28" s="1"/>
  <c r="G31" i="1" s="1"/>
  <c r="H31" i="1" s="1"/>
  <c r="E133" i="42"/>
  <c r="E134" i="42" s="1"/>
  <c r="E143" i="42" s="1"/>
  <c r="E144" i="42" s="1"/>
  <c r="G41" i="1" s="1"/>
  <c r="H41" i="1" s="1"/>
  <c r="E124" i="43"/>
  <c r="E125" i="43" s="1"/>
  <c r="E126" i="43" s="1"/>
  <c r="E125" i="45"/>
  <c r="E126" i="45" s="1"/>
  <c r="E132" i="45" s="1"/>
  <c r="E133" i="41"/>
  <c r="E134" i="41" s="1"/>
  <c r="E143" i="41" s="1"/>
  <c r="E144" i="41" s="1"/>
  <c r="G4" i="1" s="1"/>
  <c r="E123" i="46"/>
  <c r="E123" i="44"/>
  <c r="E124" i="44" s="1"/>
  <c r="E125" i="44" s="1"/>
  <c r="E126" i="44" s="1"/>
  <c r="E124" i="32"/>
  <c r="E125" i="32" s="1"/>
  <c r="E126" i="32" s="1"/>
  <c r="E124" i="34"/>
  <c r="E125" i="34" s="1"/>
  <c r="E126" i="34" s="1"/>
  <c r="E124" i="37"/>
  <c r="E125" i="37" s="1"/>
  <c r="E126" i="37" s="1"/>
  <c r="E132" i="38"/>
  <c r="E129" i="38"/>
  <c r="E128" i="38"/>
  <c r="E124" i="39"/>
  <c r="E125" i="39" s="1"/>
  <c r="E126" i="39" s="1"/>
  <c r="E124" i="40"/>
  <c r="E125" i="40" s="1"/>
  <c r="E126" i="40" s="1"/>
  <c r="E129" i="36"/>
  <c r="E128" i="36"/>
  <c r="E132" i="36"/>
  <c r="E124" i="33"/>
  <c r="E125" i="33" s="1"/>
  <c r="E126" i="33" s="1"/>
  <c r="E124" i="35"/>
  <c r="E125" i="35" s="1"/>
  <c r="E126" i="35" s="1"/>
  <c r="E132" i="25"/>
  <c r="E129" i="25"/>
  <c r="E128" i="25"/>
  <c r="E128" i="27"/>
  <c r="E132" i="27"/>
  <c r="E129" i="27"/>
  <c r="E124" i="31"/>
  <c r="E125" i="31" s="1"/>
  <c r="E126" i="31" s="1"/>
  <c r="E123" i="26"/>
  <c r="E124" i="29"/>
  <c r="E125" i="29" s="1"/>
  <c r="E126" i="29" s="1"/>
  <c r="E132" i="22"/>
  <c r="E129" i="22"/>
  <c r="E128" i="22"/>
  <c r="E132" i="24"/>
  <c r="E129" i="24"/>
  <c r="E128" i="24"/>
  <c r="E125" i="23"/>
  <c r="E126" i="23" s="1"/>
  <c r="E124" i="21"/>
  <c r="E125" i="21" s="1"/>
  <c r="E126" i="21" s="1"/>
  <c r="E132" i="19"/>
  <c r="E129" i="19"/>
  <c r="E128" i="19"/>
  <c r="E123" i="20"/>
  <c r="E125" i="18"/>
  <c r="E126" i="18" s="1"/>
  <c r="E132" i="15"/>
  <c r="E129" i="15"/>
  <c r="E128" i="15"/>
  <c r="E125" i="17"/>
  <c r="E126" i="17" s="1"/>
  <c r="E128" i="16"/>
  <c r="E132" i="16"/>
  <c r="E129" i="16"/>
  <c r="E124" i="14"/>
  <c r="E125" i="14" s="1"/>
  <c r="E126" i="14" s="1"/>
  <c r="E124" i="11"/>
  <c r="E125" i="11" s="1"/>
  <c r="E126" i="11" s="1"/>
  <c r="E123" i="12"/>
  <c r="E132" i="7"/>
  <c r="E129" i="7"/>
  <c r="E128" i="7"/>
  <c r="E132" i="9"/>
  <c r="E129" i="9"/>
  <c r="E128" i="9"/>
  <c r="E128" i="8"/>
  <c r="E132" i="8"/>
  <c r="E129" i="8"/>
  <c r="E124" i="6"/>
  <c r="E125" i="6" s="1"/>
  <c r="E126" i="6" s="1"/>
  <c r="E124" i="5"/>
  <c r="E125" i="5" s="1"/>
  <c r="E126" i="5" s="1"/>
  <c r="E133" i="4"/>
  <c r="E134" i="4" s="1"/>
  <c r="E143" i="4" s="1"/>
  <c r="E144" i="4" s="1"/>
  <c r="G11" i="1" s="1"/>
  <c r="H11" i="1" s="1"/>
  <c r="E133" i="3"/>
  <c r="E134" i="3" s="1"/>
  <c r="E143" i="3" s="1"/>
  <c r="E144" i="3" s="1"/>
  <c r="G6" i="1" s="1"/>
  <c r="H6" i="1" s="1"/>
  <c r="I41" i="1" l="1"/>
  <c r="I31" i="1"/>
  <c r="I6" i="1"/>
  <c r="I11" i="1"/>
  <c r="I33" i="1"/>
  <c r="H4" i="1"/>
  <c r="I20" i="1"/>
  <c r="E133" i="2"/>
  <c r="E134" i="2" s="1"/>
  <c r="E143" i="2" s="1"/>
  <c r="E144" i="2" s="1"/>
  <c r="G5" i="1" s="1"/>
  <c r="H5" i="1" s="1"/>
  <c r="E133" i="25"/>
  <c r="E134" i="25" s="1"/>
  <c r="E143" i="25" s="1"/>
  <c r="E144" i="25" s="1"/>
  <c r="G28" i="1" s="1"/>
  <c r="H28" i="1" s="1"/>
  <c r="E132" i="10"/>
  <c r="E129" i="10"/>
  <c r="E128" i="10"/>
  <c r="E133" i="15"/>
  <c r="E134" i="15" s="1"/>
  <c r="E143" i="15" s="1"/>
  <c r="E144" i="15" s="1"/>
  <c r="G17" i="1" s="1"/>
  <c r="H17" i="1" s="1"/>
  <c r="E128" i="45"/>
  <c r="E129" i="45"/>
  <c r="E133" i="36"/>
  <c r="E134" i="36" s="1"/>
  <c r="E143" i="36" s="1"/>
  <c r="E144" i="36" s="1"/>
  <c r="G39" i="1" s="1"/>
  <c r="H39" i="1" s="1"/>
  <c r="E132" i="43"/>
  <c r="E129" i="43"/>
  <c r="E128" i="43"/>
  <c r="E133" i="24"/>
  <c r="E134" i="24" s="1"/>
  <c r="E143" i="24" s="1"/>
  <c r="E144" i="24" s="1"/>
  <c r="G27" i="1" s="1"/>
  <c r="H27" i="1" s="1"/>
  <c r="E133" i="16"/>
  <c r="E134" i="16" s="1"/>
  <c r="E143" i="16" s="1"/>
  <c r="E144" i="16" s="1"/>
  <c r="G19" i="1" s="1"/>
  <c r="H19" i="1" s="1"/>
  <c r="E132" i="44"/>
  <c r="E129" i="44"/>
  <c r="E128" i="44"/>
  <c r="E124" i="46"/>
  <c r="E125" i="46" s="1"/>
  <c r="E126" i="46" s="1"/>
  <c r="E132" i="33"/>
  <c r="E129" i="33"/>
  <c r="E128" i="33"/>
  <c r="E132" i="40"/>
  <c r="E129" i="40"/>
  <c r="E128" i="40"/>
  <c r="E132" i="34"/>
  <c r="E129" i="34"/>
  <c r="E128" i="34"/>
  <c r="E128" i="39"/>
  <c r="E132" i="39"/>
  <c r="E129" i="39"/>
  <c r="E132" i="35"/>
  <c r="E129" i="35"/>
  <c r="E128" i="35"/>
  <c r="E132" i="37"/>
  <c r="E129" i="37"/>
  <c r="E128" i="37"/>
  <c r="E129" i="32"/>
  <c r="E128" i="32"/>
  <c r="E132" i="32"/>
  <c r="E133" i="38"/>
  <c r="E134" i="38" s="1"/>
  <c r="E143" i="38" s="1"/>
  <c r="E144" i="38" s="1"/>
  <c r="G42" i="1" s="1"/>
  <c r="H42" i="1" s="1"/>
  <c r="E133" i="27"/>
  <c r="E134" i="27" s="1"/>
  <c r="E143" i="27" s="1"/>
  <c r="E144" i="27" s="1"/>
  <c r="G30" i="1" s="1"/>
  <c r="H30" i="1" s="1"/>
  <c r="E132" i="29"/>
  <c r="E129" i="29"/>
  <c r="E128" i="29"/>
  <c r="E124" i="26"/>
  <c r="E125" i="26" s="1"/>
  <c r="E126" i="26" s="1"/>
  <c r="E132" i="31"/>
  <c r="E129" i="31"/>
  <c r="E128" i="31"/>
  <c r="E132" i="21"/>
  <c r="E129" i="21"/>
  <c r="E128" i="21"/>
  <c r="E132" i="23"/>
  <c r="E129" i="23"/>
  <c r="E128" i="23"/>
  <c r="E133" i="22"/>
  <c r="E134" i="22" s="1"/>
  <c r="E143" i="22" s="1"/>
  <c r="E144" i="22" s="1"/>
  <c r="G26" i="1" s="1"/>
  <c r="H26" i="1" s="1"/>
  <c r="E124" i="20"/>
  <c r="E125" i="20" s="1"/>
  <c r="E126" i="20" s="1"/>
  <c r="E133" i="19"/>
  <c r="E134" i="19" s="1"/>
  <c r="E143" i="19" s="1"/>
  <c r="E144" i="19" s="1"/>
  <c r="G22" i="1" s="1"/>
  <c r="H22" i="1" s="1"/>
  <c r="E128" i="18"/>
  <c r="E129" i="18"/>
  <c r="E132" i="18"/>
  <c r="E132" i="14"/>
  <c r="E129" i="14"/>
  <c r="E128" i="14"/>
  <c r="E129" i="11"/>
  <c r="E128" i="11"/>
  <c r="E132" i="11"/>
  <c r="E132" i="17"/>
  <c r="E129" i="17"/>
  <c r="E128" i="17"/>
  <c r="E124" i="12"/>
  <c r="E132" i="6"/>
  <c r="E129" i="6"/>
  <c r="E128" i="6"/>
  <c r="E133" i="9"/>
  <c r="E134" i="9" s="1"/>
  <c r="E143" i="9" s="1"/>
  <c r="E144" i="9" s="1"/>
  <c r="G10" i="1" s="1"/>
  <c r="H10" i="1" s="1"/>
  <c r="E133" i="7"/>
  <c r="E134" i="7" s="1"/>
  <c r="E143" i="7" s="1"/>
  <c r="E144" i="7" s="1"/>
  <c r="G8" i="1" s="1"/>
  <c r="H8" i="1" s="1"/>
  <c r="E133" i="8"/>
  <c r="E134" i="8" s="1"/>
  <c r="E143" i="8" s="1"/>
  <c r="E144" i="8" s="1"/>
  <c r="G9" i="1" s="1"/>
  <c r="H9" i="1" s="1"/>
  <c r="E132" i="5"/>
  <c r="E129" i="5"/>
  <c r="E128" i="5"/>
  <c r="I28" i="1" l="1"/>
  <c r="I22" i="1"/>
  <c r="I30" i="1"/>
  <c r="I39" i="1"/>
  <c r="I5" i="1"/>
  <c r="I26" i="1"/>
  <c r="I19" i="1"/>
  <c r="I17" i="1"/>
  <c r="I4" i="1"/>
  <c r="I27" i="1"/>
  <c r="I10" i="1"/>
  <c r="I42" i="1"/>
  <c r="I9" i="1"/>
  <c r="I8" i="1"/>
  <c r="E133" i="43"/>
  <c r="E134" i="43" s="1"/>
  <c r="E143" i="43" s="1"/>
  <c r="E144" i="43" s="1"/>
  <c r="G43" i="1" s="1"/>
  <c r="H43" i="1" s="1"/>
  <c r="E133" i="45"/>
  <c r="E134" i="45" s="1"/>
  <c r="E143" i="45" s="1"/>
  <c r="E144" i="45" s="1"/>
  <c r="G45" i="1" s="1"/>
  <c r="H45" i="1" s="1"/>
  <c r="E133" i="10"/>
  <c r="E134" i="10" s="1"/>
  <c r="E143" i="10" s="1"/>
  <c r="E144" i="10" s="1"/>
  <c r="G13" i="1" s="1"/>
  <c r="H13" i="1" s="1"/>
  <c r="E133" i="5"/>
  <c r="E134" i="5" s="1"/>
  <c r="E143" i="5" s="1"/>
  <c r="E144" i="5" s="1"/>
  <c r="G12" i="1" s="1"/>
  <c r="H12" i="1" s="1"/>
  <c r="E133" i="40"/>
  <c r="E134" i="40" s="1"/>
  <c r="E143" i="40" s="1"/>
  <c r="E144" i="40" s="1"/>
  <c r="E145" i="40" s="1"/>
  <c r="G47" i="1" s="1"/>
  <c r="H47" i="1" s="1"/>
  <c r="E133" i="35"/>
  <c r="E134" i="35" s="1"/>
  <c r="E143" i="35" s="1"/>
  <c r="E144" i="35" s="1"/>
  <c r="G38" i="1" s="1"/>
  <c r="H38" i="1" s="1"/>
  <c r="E133" i="29"/>
  <c r="E134" i="29" s="1"/>
  <c r="E143" i="29" s="1"/>
  <c r="E144" i="29" s="1"/>
  <c r="G32" i="1" s="1"/>
  <c r="H32" i="1" s="1"/>
  <c r="E133" i="33"/>
  <c r="E134" i="33" s="1"/>
  <c r="E143" i="33" s="1"/>
  <c r="E144" i="33" s="1"/>
  <c r="G36" i="1" s="1"/>
  <c r="H36" i="1" s="1"/>
  <c r="E132" i="46"/>
  <c r="E129" i="46"/>
  <c r="E128" i="46"/>
  <c r="E133" i="44"/>
  <c r="E134" i="44" s="1"/>
  <c r="E143" i="44" s="1"/>
  <c r="E144" i="44" s="1"/>
  <c r="G44" i="1" s="1"/>
  <c r="H44" i="1" s="1"/>
  <c r="E133" i="37"/>
  <c r="E134" i="37" s="1"/>
  <c r="E143" i="37" s="1"/>
  <c r="E144" i="37" s="1"/>
  <c r="G40" i="1" s="1"/>
  <c r="H40" i="1" s="1"/>
  <c r="E133" i="39"/>
  <c r="E134" i="39" s="1"/>
  <c r="E143" i="39" s="1"/>
  <c r="E144" i="39" s="1"/>
  <c r="E145" i="39" s="1"/>
  <c r="G46" i="1" s="1"/>
  <c r="H46" i="1" s="1"/>
  <c r="E133" i="34"/>
  <c r="E134" i="34" s="1"/>
  <c r="E143" i="34" s="1"/>
  <c r="E144" i="34" s="1"/>
  <c r="G37" i="1" s="1"/>
  <c r="H37" i="1" s="1"/>
  <c r="E133" i="32"/>
  <c r="E134" i="32" s="1"/>
  <c r="E143" i="32" s="1"/>
  <c r="E144" i="32" s="1"/>
  <c r="G35" i="1" s="1"/>
  <c r="H35" i="1" s="1"/>
  <c r="E132" i="26"/>
  <c r="E129" i="26"/>
  <c r="E128" i="26"/>
  <c r="E133" i="31"/>
  <c r="E134" i="31" s="1"/>
  <c r="E143" i="31" s="1"/>
  <c r="E144" i="31" s="1"/>
  <c r="G34" i="1" s="1"/>
  <c r="H34" i="1" s="1"/>
  <c r="E133" i="23"/>
  <c r="E134" i="23" s="1"/>
  <c r="E143" i="23" s="1"/>
  <c r="E144" i="23" s="1"/>
  <c r="E145" i="23" s="1"/>
  <c r="G25" i="1" s="1"/>
  <c r="H25" i="1" s="1"/>
  <c r="E133" i="21"/>
  <c r="E134" i="21" s="1"/>
  <c r="E143" i="21" s="1"/>
  <c r="E144" i="21" s="1"/>
  <c r="G24" i="1" s="1"/>
  <c r="H24" i="1" s="1"/>
  <c r="E132" i="20"/>
  <c r="E129" i="20"/>
  <c r="E128" i="20"/>
  <c r="E133" i="18"/>
  <c r="E134" i="18" s="1"/>
  <c r="E143" i="18" s="1"/>
  <c r="E144" i="18" s="1"/>
  <c r="G21" i="1" s="1"/>
  <c r="H21" i="1" s="1"/>
  <c r="E125" i="12"/>
  <c r="E126" i="12" s="1"/>
  <c r="E133" i="11"/>
  <c r="E134" i="11" s="1"/>
  <c r="E143" i="11" s="1"/>
  <c r="E144" i="11" s="1"/>
  <c r="G14" i="1" s="1"/>
  <c r="H14" i="1" s="1"/>
  <c r="E133" i="14"/>
  <c r="E134" i="14" s="1"/>
  <c r="E143" i="14" s="1"/>
  <c r="E144" i="14" s="1"/>
  <c r="G16" i="1" s="1"/>
  <c r="H16" i="1" s="1"/>
  <c r="E133" i="17"/>
  <c r="E134" i="17" s="1"/>
  <c r="E143" i="17" s="1"/>
  <c r="E144" i="17" s="1"/>
  <c r="G18" i="1" s="1"/>
  <c r="H18" i="1" s="1"/>
  <c r="E133" i="6"/>
  <c r="E134" i="6" s="1"/>
  <c r="E143" i="6" s="1"/>
  <c r="E144" i="6" s="1"/>
  <c r="G7" i="1" s="1"/>
  <c r="H7" i="1" s="1"/>
  <c r="I45" i="1" l="1"/>
  <c r="I13" i="1"/>
  <c r="I21" i="1"/>
  <c r="I43" i="1"/>
  <c r="I36" i="1"/>
  <c r="I37" i="1"/>
  <c r="I32" i="1"/>
  <c r="I18" i="1"/>
  <c r="I46" i="1"/>
  <c r="I16" i="1"/>
  <c r="I40" i="1"/>
  <c r="I47" i="1"/>
  <c r="I35" i="1"/>
  <c r="I7" i="1"/>
  <c r="I24" i="1"/>
  <c r="I38" i="1"/>
  <c r="I25" i="1"/>
  <c r="I14" i="1"/>
  <c r="I34" i="1"/>
  <c r="I44" i="1"/>
  <c r="I12" i="1"/>
  <c r="E133" i="46"/>
  <c r="E134" i="46" s="1"/>
  <c r="E143" i="46" s="1"/>
  <c r="E144" i="46" s="1"/>
  <c r="G48" i="1" s="1"/>
  <c r="H48" i="1" s="1"/>
  <c r="E133" i="26"/>
  <c r="E134" i="26" s="1"/>
  <c r="E143" i="26" s="1"/>
  <c r="E144" i="26" s="1"/>
  <c r="G29" i="1" s="1"/>
  <c r="H29" i="1" s="1"/>
  <c r="E133" i="20"/>
  <c r="E134" i="20" s="1"/>
  <c r="E143" i="20" s="1"/>
  <c r="E144" i="20" s="1"/>
  <c r="G23" i="1" s="1"/>
  <c r="H23" i="1" s="1"/>
  <c r="E132" i="12"/>
  <c r="E129" i="12"/>
  <c r="E128" i="12"/>
  <c r="I48" i="1" l="1"/>
  <c r="I29" i="1"/>
  <c r="I23" i="1"/>
  <c r="E133" i="12"/>
  <c r="E134" i="12" s="1"/>
  <c r="E143" i="12" s="1"/>
  <c r="E144" i="12" s="1"/>
  <c r="G15" i="1" s="1"/>
  <c r="H15" i="1" l="1"/>
  <c r="G49" i="1"/>
  <c r="I15" i="1" l="1"/>
  <c r="I49" i="1" s="1"/>
  <c r="I51" i="1" s="1"/>
  <c r="H49" i="1"/>
  <c r="H51" i="1" s="1"/>
</calcChain>
</file>

<file path=xl/sharedStrings.xml><?xml version="1.0" encoding="utf-8"?>
<sst xmlns="http://schemas.openxmlformats.org/spreadsheetml/2006/main" count="10577" uniqueCount="377">
  <si>
    <t>GRUPO 1 - ALFENAS</t>
  </si>
  <si>
    <t>Item</t>
  </si>
  <si>
    <t>Descrição do Posto</t>
  </si>
  <si>
    <t>Jornada</t>
  </si>
  <si>
    <t>Quant.</t>
  </si>
  <si>
    <t>Salário Base</t>
  </si>
  <si>
    <t>Remuneração</t>
  </si>
  <si>
    <t>Analista de mídias sociais</t>
  </si>
  <si>
    <t>Auxiliar administrativo, nível 1 - 30h</t>
  </si>
  <si>
    <t>Auxiliar administrativo, nível 1 - 40h</t>
  </si>
  <si>
    <t>Auxiliar administrativo, nível 1 - 44h</t>
  </si>
  <si>
    <t>Auxiliar administrativo, nível 2 - 40h</t>
  </si>
  <si>
    <t>Auxiliar de serviços gerais</t>
  </si>
  <si>
    <t>Auxiliar de serviços gerais - Ins. 20%</t>
  </si>
  <si>
    <t>Auxiliar de serviços gerais - Ins. 40%</t>
  </si>
  <si>
    <t>Bombeiro / Encanador</t>
  </si>
  <si>
    <t>Eletricista</t>
  </si>
  <si>
    <t>Encarregado de limpeza</t>
  </si>
  <si>
    <t>Jardineiro</t>
  </si>
  <si>
    <t>Lavador de veículos</t>
  </si>
  <si>
    <t>Marceneiro</t>
  </si>
  <si>
    <t>Mecânico de manutenção</t>
  </si>
  <si>
    <t>Mecânico de refrigeração</t>
  </si>
  <si>
    <t>Motorista</t>
  </si>
  <si>
    <t>Organizador de eventos</t>
  </si>
  <si>
    <t>Pedreiro</t>
  </si>
  <si>
    <t>Pintor</t>
  </si>
  <si>
    <t>12x36*</t>
  </si>
  <si>
    <t>Serralheiro</t>
  </si>
  <si>
    <t>Servente de limpeza, nível 1</t>
  </si>
  <si>
    <t>Servente de limpeza, nível 1 - Ins. 20%</t>
  </si>
  <si>
    <t>Servente de limpeza, nível 1 - Ins. 40%</t>
  </si>
  <si>
    <t>Servente de limpeza, nível 1 - Ins. 40% + AN</t>
  </si>
  <si>
    <t>Servente de limpeza, nível 2 - Ins. 20%</t>
  </si>
  <si>
    <t>Servente de limpeza, nível 2 - Ins. 40%</t>
  </si>
  <si>
    <t>Servente de pedreiro</t>
  </si>
  <si>
    <t>Supervisor de Segurança</t>
  </si>
  <si>
    <t>Técnico de Enfermagem</t>
  </si>
  <si>
    <t>Técnico de Farmácia</t>
  </si>
  <si>
    <t>Técnico em Bioterismo</t>
  </si>
  <si>
    <t>Técnico em Necropsia</t>
  </si>
  <si>
    <t>Técnico em Prótese dentária</t>
  </si>
  <si>
    <t>Vigia diurno</t>
  </si>
  <si>
    <t>Vigia noturno</t>
  </si>
  <si>
    <t>Total do Grupo</t>
  </si>
  <si>
    <t>Webdesigner</t>
  </si>
  <si>
    <t>Identificação do Serviço</t>
  </si>
  <si>
    <t>Tipo de Serviço</t>
  </si>
  <si>
    <t>Unidade de Medida</t>
  </si>
  <si>
    <t>ADMINISTRATIVO</t>
  </si>
  <si>
    <t>SERVIÇO</t>
  </si>
  <si>
    <t>Convenção Coletiva de Trabalho - MG001277/2022</t>
  </si>
  <si>
    <t>SINTAPPI-MG x SINSERHT-MG</t>
  </si>
  <si>
    <t>Dados para composição dos custos referente à mão de obra</t>
  </si>
  <si>
    <t>Valor (R$)</t>
  </si>
  <si>
    <t>Tipo de Serviço (mesmo serviço com características distintas)</t>
  </si>
  <si>
    <t>AUXILIAR ADMINISTRATIVO</t>
  </si>
  <si>
    <t xml:space="preserve">Classificação Brasileira de Ocupações (CBO) </t>
  </si>
  <si>
    <t>4110-05</t>
  </si>
  <si>
    <t>Salário Normativo da Categoria Profissional (44 HORAS SEMANAIS)</t>
  </si>
  <si>
    <t>Categoria Profissional (vinculada à execução contratual)</t>
  </si>
  <si>
    <t>Data-Base da Categoria (dia/mês/ano)</t>
  </si>
  <si>
    <t>Salário Mínimo Nacional Vigênte</t>
  </si>
  <si>
    <t>1º de Abril</t>
  </si>
  <si>
    <t>Descrição e Valor (R$)</t>
  </si>
  <si>
    <t>MÓDULO 1 : COMPOSIÇÃO DA REMUNERAÇÃO</t>
  </si>
  <si>
    <t>Composição da Remuneração</t>
  </si>
  <si>
    <t>A</t>
  </si>
  <si>
    <t>Salário-Base</t>
  </si>
  <si>
    <t>ÍNDICE APLICÁVEL CATEGORIA SALARIAL</t>
  </si>
  <si>
    <t>TOTAL</t>
  </si>
  <si>
    <t>B</t>
  </si>
  <si>
    <t>Adicional de Insalubridade</t>
  </si>
  <si>
    <t>C</t>
  </si>
  <si>
    <t>Adicional de Periculosidade</t>
  </si>
  <si>
    <t>Jornada/Percentual</t>
  </si>
  <si>
    <t>D</t>
  </si>
  <si>
    <t xml:space="preserve"> MÓDULO 2: ENCARGOS E BENEFÍCIOS ANUAIS, MENSAIS E DIÁRIOS</t>
  </si>
  <si>
    <t>SUBMÓDULO 2.1   -  DÉCIMO TERCEIRO SALÁRIO, FÉRIAS E ADICIONAL DE FÉRIAS</t>
  </si>
  <si>
    <t>2.1</t>
  </si>
  <si>
    <t>13º  Salário, Férias e Adicional de Férias</t>
  </si>
  <si>
    <t>(NOTA 1 e 2)</t>
  </si>
  <si>
    <t>13º (décimo terceiro) Salário</t>
  </si>
  <si>
    <t>Férias e Adicional de Férias</t>
  </si>
  <si>
    <t xml:space="preserve">BASE DE CÁLCULO PARA O MÓDULO 2.2 </t>
  </si>
  <si>
    <t xml:space="preserve"> MÓDULO 1</t>
  </si>
  <si>
    <t xml:space="preserve"> MÓDULO 2.1</t>
  </si>
  <si>
    <t>SUBMÓDULO 2.2 – ENCARGOS PREVIDENCIÁRIOS (GPS), FUNDO DE GARANTIA POR TEMPO DE SERVIÇOS (FGTS) E OUTRAS CONTRIBUIÇÕES</t>
  </si>
  <si>
    <t>2.2</t>
  </si>
  <si>
    <t>GPS, FGTS e outras contribuições</t>
  </si>
  <si>
    <t>(NOTA 1, 2, e 3)</t>
  </si>
  <si>
    <t xml:space="preserve">INSS </t>
  </si>
  <si>
    <t>SALÁRIO EDUCAÇÃO</t>
  </si>
  <si>
    <t>SESI / SESC</t>
  </si>
  <si>
    <t>E</t>
  </si>
  <si>
    <t>SENAI / SENAC</t>
  </si>
  <si>
    <t>F</t>
  </si>
  <si>
    <t>SEBRAE</t>
  </si>
  <si>
    <t>G</t>
  </si>
  <si>
    <t>INCRA</t>
  </si>
  <si>
    <t>H</t>
  </si>
  <si>
    <t>FGTS</t>
  </si>
  <si>
    <t>SUBMÓDULO 2.3   -  BENEFÍCIOS MENSAIS E DIÁRIOS</t>
  </si>
  <si>
    <t>2.3</t>
  </si>
  <si>
    <t>Benefícios Mensais e Diários</t>
  </si>
  <si>
    <t xml:space="preserve">Transporte </t>
  </si>
  <si>
    <t>Qtde de Dias</t>
  </si>
  <si>
    <t>Vale Transporte</t>
  </si>
  <si>
    <t>Qtde de Vale Transporte</t>
  </si>
  <si>
    <t>Auxílio Refeição/Alimentação</t>
  </si>
  <si>
    <t xml:space="preserve">Assistência Médica e Familiar </t>
  </si>
  <si>
    <t>Seguro de Vida</t>
  </si>
  <si>
    <t>Outros</t>
  </si>
  <si>
    <t xml:space="preserve">TOTAL </t>
  </si>
  <si>
    <t>QUADRO-RESUMO DO MÓDULO 2 - ENCARGOS E BENEFÍCIOS ANUAIS, MENSAIS E DIÁRIOS</t>
  </si>
  <si>
    <t xml:space="preserve"> Encargos e Benefícios Anuais, Mensais e Diários </t>
  </si>
  <si>
    <t>SAT (+ FAP de 0,5 a 2,0) (VARIAÇÃO: 0,5% a 6%)</t>
  </si>
  <si>
    <t>MÓDULO 3 - PROVISÃO PARA RESCISÃO</t>
  </si>
  <si>
    <t>Provisão para Rescisão</t>
  </si>
  <si>
    <t>Aviso Prévio Indenizado</t>
  </si>
  <si>
    <t>Aviso Prévio Trabalhado</t>
  </si>
  <si>
    <t xml:space="preserve">Incidência dos encargos do submódulo 2.2 sobre o Aviso Prévio Trabalhado </t>
  </si>
  <si>
    <r>
      <t xml:space="preserve">Incidência do FGTS sobre Aviso Prévio Indenizado </t>
    </r>
    <r>
      <rPr>
        <i/>
        <sz val="10"/>
        <color rgb="FF002060"/>
        <rFont val="Calibri"/>
        <family val="2"/>
      </rPr>
      <t/>
    </r>
  </si>
  <si>
    <t xml:space="preserve"> Multa do FGTS e Contribuição Social sobre o Aviso Prévio Indenizado (sobre a Remuneração) </t>
  </si>
  <si>
    <t xml:space="preserve"> Multa do FGTS e contribuição social sobre o Aviso Prévio Trabalhado (sobre a Remuneração) </t>
  </si>
  <si>
    <t>BASE DE CÁLCULO PARA O MÓDULO 4 = MÓDULO 1 + MÓDULO 2 + MÓDULO 3</t>
  </si>
  <si>
    <t>MÓDULO 2</t>
  </si>
  <si>
    <t xml:space="preserve"> MÓDULO 3</t>
  </si>
  <si>
    <t>MÓDULO 4 - CUSTO DE REPOSIÇÃO DO PROFISSIONAL AUSENTE</t>
  </si>
  <si>
    <t>SUBMÓDULO 4.1 - AUSÊNCIAS LEGAIS</t>
  </si>
  <si>
    <t>4.1</t>
  </si>
  <si>
    <t>Ausências Legais</t>
  </si>
  <si>
    <t>(NOTA 1)</t>
  </si>
  <si>
    <t>Férias</t>
  </si>
  <si>
    <t>Ausências legais</t>
  </si>
  <si>
    <t>Licença paternidade</t>
  </si>
  <si>
    <t>Ausência por Acidente de trabalho</t>
  </si>
  <si>
    <t xml:space="preserve">Afastamento Maternidade </t>
  </si>
  <si>
    <t>Outros (especificar)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</si>
  <si>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</si>
  <si>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</si>
  <si>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</si>
  <si>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</si>
  <si>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</si>
  <si>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Intervalo para repouso ou alimentação</t>
  </si>
  <si>
    <t>MÓDULO 5 - INSUMOS DIVERSOS</t>
  </si>
  <si>
    <t>Insumos Diversos</t>
  </si>
  <si>
    <t>Uniformes</t>
  </si>
  <si>
    <t>Outros Cracha/Biometria</t>
  </si>
  <si>
    <t xml:space="preserve">Materiais </t>
  </si>
  <si>
    <t xml:space="preserve">Equipamentos </t>
  </si>
  <si>
    <t>BASE DE CÁLCULO PARA O MÓDULO 6 = MÓDULO 1 + MÓDULO 2 + MÓDULO 3 + MÓDULO 4 + MÓDULO 5</t>
  </si>
  <si>
    <t>MÓDULO 4</t>
  </si>
  <si>
    <t>MÓDULO 5</t>
  </si>
  <si>
    <t xml:space="preserve">MÓDULO 6 – CUSTOS INDIRETOS, TRIBUTOS E LUCRO </t>
  </si>
  <si>
    <t>Custos Indiretos, Tributos e Lucro</t>
  </si>
  <si>
    <t>Custos Indiretos</t>
  </si>
  <si>
    <t>Lucro (MT + M6.A)</t>
  </si>
  <si>
    <t xml:space="preserve">  FATURAMENTO  (MT + M6A + M6B)</t>
  </si>
  <si>
    <t>CÁLCULO POR DENTRO</t>
  </si>
  <si>
    <t>Tributos</t>
  </si>
  <si>
    <t>C1. Tributos Federais</t>
  </si>
  <si>
    <t>C.2 Tributos Estaduais (especificar)</t>
  </si>
  <si>
    <t xml:space="preserve">C.3 Tributos Municipais </t>
  </si>
  <si>
    <t>SOMA DOS TRIBUTOS</t>
  </si>
  <si>
    <t xml:space="preserve">QUADRO-RESUMO DO CUSTO POR EMPREGADO </t>
  </si>
  <si>
    <t>Mão-de-obra vinculada à execução contratual (valor por empregado)</t>
  </si>
  <si>
    <t>Módulo 1 – Composição da Remuneração</t>
  </si>
  <si>
    <t xml:space="preserve">Módulo 2 - Encargos e Benefícios Anuais, Mensais e Diários </t>
  </si>
  <si>
    <t xml:space="preserve"> Módulo 3 - Provisão para Rescisão </t>
  </si>
  <si>
    <t xml:space="preserve">Módulo 4 - Custo de Reposição do Profissional Ausente </t>
  </si>
  <si>
    <t xml:space="preserve">Módulo 5 - Insumos Diversos </t>
  </si>
  <si>
    <t>Módulo 6 – Custos indiretos, tributos e lucro</t>
  </si>
  <si>
    <t>VALOR TOTAL POR EMPREGADO</t>
  </si>
  <si>
    <t>PLANILHA DE CUSTOS E FORMAÇÃO DE PREÇOS</t>
  </si>
  <si>
    <t>23087.014914/2022-64</t>
  </si>
  <si>
    <t>ESTUDO TÉCNICO PRELIMINAR</t>
  </si>
  <si>
    <t>Processo</t>
  </si>
  <si>
    <t>Objetivo</t>
  </si>
  <si>
    <t>Data de apresentação da proposta (dia/mês/ano)</t>
  </si>
  <si>
    <t>Município/UF</t>
  </si>
  <si>
    <t>ALFENAS - MG</t>
  </si>
  <si>
    <t>Ano Acordo, Convenção ou Dissídio Coletivo</t>
  </si>
  <si>
    <t>Número de meses de execução contratual</t>
  </si>
  <si>
    <t>30 MESES</t>
  </si>
  <si>
    <t>..../..../2022</t>
  </si>
  <si>
    <t>ANALISTA DE MIDIAS SOCIAIS</t>
  </si>
  <si>
    <t>2534-05</t>
  </si>
  <si>
    <t>AUXILIAR DE SERVIÇOS GERAIS</t>
  </si>
  <si>
    <t>5143-25</t>
  </si>
  <si>
    <t>BOMBEIRO ENCANADOR</t>
  </si>
  <si>
    <t>7241-15</t>
  </si>
  <si>
    <t>ELETRICISTA</t>
  </si>
  <si>
    <t>7156-15</t>
  </si>
  <si>
    <t>ENCARREGADO DE LIMPEZA</t>
  </si>
  <si>
    <t>4101-05</t>
  </si>
  <si>
    <t>JARDINEIRO</t>
  </si>
  <si>
    <t>6220-10</t>
  </si>
  <si>
    <t>LAVADOR DE VEÍCULOS</t>
  </si>
  <si>
    <t>5199-35</t>
  </si>
  <si>
    <t>MARCENEIRO</t>
  </si>
  <si>
    <t>7711-05</t>
  </si>
  <si>
    <t>MECANICO DE REFRIGERAÇÃO</t>
  </si>
  <si>
    <t>7257-05</t>
  </si>
  <si>
    <t>MECANICO DE MANUTENÇÃO</t>
  </si>
  <si>
    <t>9113-05</t>
  </si>
  <si>
    <t>MOTORISTA</t>
  </si>
  <si>
    <t>7823-05</t>
  </si>
  <si>
    <t>1º DE MARÇO</t>
  </si>
  <si>
    <t>ORGANIZADOR DE EVENTOS</t>
  </si>
  <si>
    <t>PEDREIRO</t>
  </si>
  <si>
    <t>7152-10</t>
  </si>
  <si>
    <t>PINTOR</t>
  </si>
  <si>
    <t>7166-10</t>
  </si>
  <si>
    <t>PORTEIRO</t>
  </si>
  <si>
    <t>5174-10</t>
  </si>
  <si>
    <t>SERRALHEIRO</t>
  </si>
  <si>
    <t>7244-40</t>
  </si>
  <si>
    <t>SERVENTE DE LIMPEZA - NÍVEL 1</t>
  </si>
  <si>
    <t>5143-20</t>
  </si>
  <si>
    <t>Adicional Noturno</t>
  </si>
  <si>
    <t>SERVENTE DE LIMPEZA - NÍVEL 2</t>
  </si>
  <si>
    <t>SERVENTE DE PEDREIRO</t>
  </si>
  <si>
    <t>7170-20</t>
  </si>
  <si>
    <t>SUPERVISOR DE SEGURANÇA</t>
  </si>
  <si>
    <t>4102-20</t>
  </si>
  <si>
    <t>TÉCNICO DE ENFERMAGEM</t>
  </si>
  <si>
    <t>3222-05</t>
  </si>
  <si>
    <t>TÉCNICO DE FARMÁCIA</t>
  </si>
  <si>
    <t>3251-15</t>
  </si>
  <si>
    <t>TÉCNICO EM BIOTERISMO</t>
  </si>
  <si>
    <t>3201-05</t>
  </si>
  <si>
    <t>TÉCNICO DE NECROPSIA</t>
  </si>
  <si>
    <t>3281-05</t>
  </si>
  <si>
    <t>TÉCNICO EM OPERAÇÕES AUDIOVISUAIS</t>
  </si>
  <si>
    <t>3731-45</t>
  </si>
  <si>
    <t>TÉCNICO EM PRÓTESE DENTÁRIA</t>
  </si>
  <si>
    <t>3224-20</t>
  </si>
  <si>
    <t>3133-10</t>
  </si>
  <si>
    <t>TÉCNICO EM SUPORTE AO USUÁRIO DE T.I.</t>
  </si>
  <si>
    <t>3172-10</t>
  </si>
  <si>
    <t>CONVENÇÃO COLETIVA DE TRABALHO MG00000288/2022</t>
  </si>
  <si>
    <t>SINDICATO DOS E E E DE P.DE D S DE INFORMATICA S EST MG</t>
  </si>
  <si>
    <t>VIGIA DIURNO</t>
  </si>
  <si>
    <t>5174-20</t>
  </si>
  <si>
    <t>VIGIA NOTURNO</t>
  </si>
  <si>
    <t>WEBDESIGNER</t>
  </si>
  <si>
    <t>2624-10</t>
  </si>
  <si>
    <r>
      <t xml:space="preserve">C1-A  </t>
    </r>
    <r>
      <rPr>
        <b/>
        <sz val="11"/>
        <color theme="1"/>
        <rFont val="Calibri"/>
        <family val="2"/>
        <scheme val="minor"/>
      </rPr>
      <t xml:space="preserve">(PIS) 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</si>
  <si>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C1. B  </t>
    </r>
    <r>
      <rPr>
        <b/>
        <sz val="11"/>
        <color theme="1"/>
        <rFont val="Calibri"/>
        <family val="2"/>
        <scheme val="minor"/>
      </rPr>
      <t>(COFINS)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</si>
  <si>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C3-A </t>
    </r>
    <r>
      <rPr>
        <b/>
        <sz val="11"/>
        <color theme="1"/>
        <rFont val="Calibri"/>
        <family val="2"/>
        <scheme val="minor"/>
      </rPr>
      <t xml:space="preserve">(ISS) </t>
    </r>
    <r>
      <rPr>
        <sz val="11"/>
        <color theme="1"/>
        <rFont val="Calibri"/>
        <family val="2"/>
        <scheme val="minor"/>
      </rPr>
      <t xml:space="preserve"> </t>
    </r>
  </si>
  <si>
    <t>1º DE SETEMBRO</t>
  </si>
  <si>
    <t>Técnico em Suporte ao Usuário</t>
  </si>
  <si>
    <t>Técnico em Rede - T.I</t>
  </si>
  <si>
    <t>Técnico em Operações audiovisuais</t>
  </si>
  <si>
    <t>Portaria noturna</t>
  </si>
  <si>
    <t>Portaria diurna</t>
  </si>
  <si>
    <t>VALOR TOTAL DO POSTO</t>
  </si>
  <si>
    <t>DESPESAS COM DESLOCAMENTOS - VIAGENS [REEMBOLSÁVEIS]</t>
  </si>
  <si>
    <t>VALOR ESTIMATIVO TOTAL DO CONTRATO ALFENAS-MG</t>
  </si>
  <si>
    <t>QUADRO RESUMO</t>
  </si>
  <si>
    <t>SINDPAS - SINDICATO DAS EMPRESAS DE TRANSPORTE DE PASSAGEIROS NO ESTADO DE MG</t>
  </si>
  <si>
    <t>CONVENÇÃO COLETIVA DE TRABALHO MG002996/2022</t>
  </si>
  <si>
    <t>TÉCNICO EM REDE DE TECNOLOGIA DA INF.</t>
  </si>
  <si>
    <t>Quantidade Total a Contratar</t>
  </si>
  <si>
    <r>
      <rPr>
        <b/>
        <u/>
        <sz val="11"/>
        <color theme="1"/>
        <rFont val="Calibri"/>
        <family val="2"/>
      </rPr>
      <t xml:space="preserve">Atualização monetária de 11/2018 a 09/2022. Índice de correção pelo INPC (IBGE), sítio do Banco Central link </t>
    </r>
    <r>
      <rPr>
        <b/>
        <u/>
        <sz val="11"/>
        <color rgb="FF1155CC"/>
        <rFont val="Calibri"/>
        <family val="2"/>
      </rPr>
      <t>https://www3.bcb.gov.br/CALCIDADAO/publico/corrigirPorIndice.do?method=corrigirPorIndice</t>
    </r>
    <r>
      <rPr>
        <b/>
        <u/>
        <sz val="11"/>
        <color theme="1"/>
        <rFont val="Calibri"/>
        <family val="2"/>
      </rPr>
      <t xml:space="preserve"> </t>
    </r>
  </si>
  <si>
    <t>CRACHÁ</t>
  </si>
  <si>
    <t>Aprox</t>
  </si>
  <si>
    <t>Papel</t>
  </si>
  <si>
    <t>Valor banco de preços</t>
  </si>
  <si>
    <t>COTAÇÃO</t>
  </si>
  <si>
    <t>UNIFORMES</t>
  </si>
  <si>
    <t>REAJUSTE INPC 09/22</t>
  </si>
  <si>
    <t xml:space="preserve">COTAÇÃO </t>
  </si>
  <si>
    <t>CONTRATADOS</t>
  </si>
  <si>
    <t>MENOR PREÇO</t>
  </si>
  <si>
    <t>EPIs — Bombeiro/Encanador</t>
  </si>
  <si>
    <t>EPIs — Pedreiro</t>
  </si>
  <si>
    <t>EPIs —Pintor</t>
  </si>
  <si>
    <t>Luva de Segurança</t>
  </si>
  <si>
    <t>Máscara de Segurança</t>
  </si>
  <si>
    <t>Capacete de Segurança</t>
  </si>
  <si>
    <t>Óculos</t>
  </si>
  <si>
    <t>R$1,25</t>
  </si>
  <si>
    <t>Óculos de Segurança</t>
  </si>
  <si>
    <t>Protetor Solar</t>
  </si>
  <si>
    <t>R$1,67</t>
  </si>
  <si>
    <t>Uniforme — Bombeiro/Encanador</t>
  </si>
  <si>
    <t>Uniforme — Pedreiro</t>
  </si>
  <si>
    <t>Camisa</t>
  </si>
  <si>
    <t>R$8,00</t>
  </si>
  <si>
    <t>Calça</t>
  </si>
  <si>
    <t>R$5,92</t>
  </si>
  <si>
    <t>Bota</t>
  </si>
  <si>
    <t>R$3,65</t>
  </si>
  <si>
    <t>EPIs — Eletricista - NR10</t>
  </si>
  <si>
    <t>EPIs — Servente Pedreiro</t>
  </si>
  <si>
    <t>EPIs — Marceneiro</t>
  </si>
  <si>
    <t>Manga de Segurança</t>
  </si>
  <si>
    <t>Cinturão de Segurança</t>
  </si>
  <si>
    <t>Protetor Auditivo</t>
  </si>
  <si>
    <t>Uniforme — Servente de Pedreiro</t>
  </si>
  <si>
    <t>Uniforme — Marceneiro</t>
  </si>
  <si>
    <t>Calçado de Segurança</t>
  </si>
  <si>
    <t>Uniforme — Eletricista - NR10</t>
  </si>
  <si>
    <t>Camisa NR 10</t>
  </si>
  <si>
    <t>Calça NR 10</t>
  </si>
  <si>
    <t>Uniforme — Almoxarife/Encarreg.</t>
  </si>
  <si>
    <t>EPIs — Serralheiro</t>
  </si>
  <si>
    <t>Botina NR 10</t>
  </si>
  <si>
    <t>Camisa Pólo</t>
  </si>
  <si>
    <t>EPIs — Mecânico de Manutenção</t>
  </si>
  <si>
    <t>Bota de Segurança</t>
  </si>
  <si>
    <t>Uniforme — Téc. Farmácia</t>
  </si>
  <si>
    <t>Uniforme — Serralheiro</t>
  </si>
  <si>
    <t>Calçado</t>
  </si>
  <si>
    <t>Jaleco</t>
  </si>
  <si>
    <t>Uniforme — Mecânico de Manutenção</t>
  </si>
  <si>
    <t>Uniforme — Aux. Lab./Prótese Dent.</t>
  </si>
  <si>
    <t>Uniforme — Office Boy/Téc. Áudio/Téc. Hardware</t>
  </si>
  <si>
    <t>Camisa Malha</t>
  </si>
  <si>
    <t>EPIs — Jardineiro</t>
  </si>
  <si>
    <t>Perneira</t>
  </si>
  <si>
    <t>Uniforme —Porteiro/Supervisor</t>
  </si>
  <si>
    <t>Uniforme — Vigia</t>
  </si>
  <si>
    <t>Uniforme — Jardineiro</t>
  </si>
  <si>
    <t>Coturno</t>
  </si>
  <si>
    <t>Agasalho</t>
  </si>
  <si>
    <t>Gravata</t>
  </si>
  <si>
    <t>Meia, Boné, Cinto</t>
  </si>
  <si>
    <t>Colete Balístico</t>
  </si>
  <si>
    <t>—</t>
  </si>
  <si>
    <t>Tonfa c/ suporte</t>
  </si>
  <si>
    <t>Apito, Lanterna</t>
  </si>
  <si>
    <t>Uniforme — Mecânico Veículos</t>
  </si>
  <si>
    <t>Uniforme — Serv. Limpeza/ASG/Lav. Veic.</t>
  </si>
  <si>
    <t>Capa Chuva</t>
  </si>
  <si>
    <t>Bota Segurança</t>
  </si>
  <si>
    <t>Bota Borracha</t>
  </si>
  <si>
    <t>EPI — ASG Labor. / ASG Prótese Dent. / Téc. Farm.</t>
  </si>
  <si>
    <t>EPIs — Mecânico Veículos</t>
  </si>
  <si>
    <t>Máscara PFF1</t>
  </si>
  <si>
    <t>Óculos de Proteção</t>
  </si>
  <si>
    <t>Luvas Látex</t>
  </si>
  <si>
    <t>Uniforme — Motor</t>
  </si>
  <si>
    <t>Camisa m/c</t>
  </si>
  <si>
    <t>Camisa m/l</t>
  </si>
  <si>
    <t>EPIs — Serv. Limp. / ASG / Almox.</t>
  </si>
  <si>
    <t>Luva de Látex</t>
  </si>
  <si>
    <t>Cinto</t>
  </si>
  <si>
    <t>Sapato</t>
  </si>
  <si>
    <t>Meia</t>
  </si>
  <si>
    <t>EPIs — Lavador Veíc.</t>
  </si>
  <si>
    <t>Avental de Napa</t>
  </si>
  <si>
    <t>Respirador N95</t>
  </si>
  <si>
    <t>Posto</t>
  </si>
  <si>
    <t>Uniforme</t>
  </si>
  <si>
    <t>Equipamentos</t>
  </si>
  <si>
    <t>Crachá</t>
  </si>
  <si>
    <t>Encarregado Limpeza</t>
  </si>
  <si>
    <t>Técnicos: Biot, Enf, Farm, Nec</t>
  </si>
  <si>
    <t>ASG II, Téc Protese</t>
  </si>
  <si>
    <t>Bombeiro/Encanador</t>
  </si>
  <si>
    <t>Eletricista - NR10</t>
  </si>
  <si>
    <t>Lavador Veíc.</t>
  </si>
  <si>
    <t>Mecânico de Manutenção / Refrigeração</t>
  </si>
  <si>
    <t>Pedreiro e Servente</t>
  </si>
  <si>
    <t>Pessoal de T.I</t>
  </si>
  <si>
    <t>Porteiro/Supervisor</t>
  </si>
  <si>
    <t>Serv. Limp. / ASG I</t>
  </si>
  <si>
    <t>Lavador Veículos</t>
  </si>
  <si>
    <t>Vigia</t>
  </si>
  <si>
    <t>Administrativo I e II; Org. Eventos</t>
  </si>
  <si>
    <t>*UNIFORMES E EQUIPAMENTOS COM ENTREGA DE 2 KITS A CADA 6 MESES (2X POR VIGÊNCIA)</t>
  </si>
  <si>
    <t>Mensal Unitário</t>
  </si>
  <si>
    <t>Mensal Global</t>
  </si>
  <si>
    <t>Anual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</si>
</sst>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0.000"/>
    <numFmt numFmtId="166" formatCode="0.0000"/>
    <numFmt numFmtId="167" formatCode="_-[$R$-416]\ * #,##0.00_-;\-[$R$-416]\ * #,##0.00_-;_-[$R$-416]\ * &quot;-&quot;??_-;_-@"/>
    <numFmt numFmtId="168" formatCode="_-&quot;R$&quot;\ * #,##0.00_-;\-&quot;R$&quot;\ * #,##0.00_-;_-&quot;R$&quot;\ * &quot;-&quot;??_-;_-@"/>
    <numFmt numFmtId="169" formatCode="[$R$ -416]#,##0.00"/>
    <numFmt numFmtId="170" formatCode="_-[$R$-416]\ * #,##0.00_-;\-[$R$-416]\ * #,##0.00_-;_-[$R$-416]\ * &quot;-&quot;??_-;_-@_-"/>
  </numFmts>
  <fonts count="27"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206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rgb="FF1155CC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Docs-Calibri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6464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646464"/>
      </top>
      <bottom style="thin">
        <color rgb="FF000000"/>
      </bottom>
      <diagonal/>
    </border>
    <border>
      <left/>
      <right style="medium">
        <color indexed="64"/>
      </right>
      <top style="thin">
        <color rgb="FF6464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2" fillId="0" borderId="0"/>
  </cellStyleXfs>
  <cellXfs count="452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0" xfId="1" applyFont="1" applyAlignment="1">
      <alignment horizontal="right" vertical="center"/>
    </xf>
    <xf numFmtId="43" fontId="6" fillId="0" borderId="1" xfId="1" applyFont="1" applyBorder="1" applyAlignment="1">
      <alignment horizontal="right" vertical="center" wrapText="1"/>
    </xf>
    <xf numFmtId="43" fontId="6" fillId="0" borderId="2" xfId="1" applyFont="1" applyBorder="1" applyAlignment="1">
      <alignment horizontal="right" vertical="center" wrapText="1"/>
    </xf>
    <xf numFmtId="43" fontId="6" fillId="0" borderId="4" xfId="1" applyFont="1" applyBorder="1" applyAlignment="1">
      <alignment horizontal="right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/>
    <xf numFmtId="0" fontId="6" fillId="4" borderId="4" xfId="5" applyFont="1" applyFill="1" applyBorder="1" applyAlignment="1">
      <alignment horizontal="center" vertical="center" wrapText="1"/>
    </xf>
    <xf numFmtId="0" fontId="6" fillId="0" borderId="39" xfId="0" applyFont="1" applyBorder="1"/>
    <xf numFmtId="0" fontId="6" fillId="0" borderId="40" xfId="0" applyFont="1" applyBorder="1"/>
    <xf numFmtId="0" fontId="6" fillId="0" borderId="34" xfId="0" applyFont="1" applyBorder="1" applyAlignment="1">
      <alignment horizontal="center" vertical="center"/>
    </xf>
    <xf numFmtId="43" fontId="6" fillId="0" borderId="40" xfId="1" applyFont="1" applyBorder="1"/>
    <xf numFmtId="0" fontId="6" fillId="4" borderId="34" xfId="0" applyFont="1" applyFill="1" applyBorder="1" applyAlignment="1">
      <alignment horizontal="center" vertical="center"/>
    </xf>
    <xf numFmtId="0" fontId="5" fillId="6" borderId="34" xfId="6" applyFont="1" applyFill="1" applyBorder="1" applyAlignment="1">
      <alignment horizontal="center" vertical="center" wrapText="1"/>
    </xf>
    <xf numFmtId="164" fontId="5" fillId="6" borderId="6" xfId="3" applyNumberFormat="1" applyFont="1" applyFill="1" applyBorder="1" applyAlignment="1">
      <alignment horizontal="center" vertical="center"/>
    </xf>
    <xf numFmtId="4" fontId="5" fillId="6" borderId="23" xfId="6" applyNumberFormat="1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9" fontId="6" fillId="11" borderId="4" xfId="3" applyFont="1" applyFill="1" applyBorder="1" applyAlignment="1">
      <alignment horizontal="center" vertical="center"/>
    </xf>
    <xf numFmtId="4" fontId="5" fillId="11" borderId="23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4" fontId="5" fillId="4" borderId="23" xfId="0" applyNumberFormat="1" applyFont="1" applyFill="1" applyBorder="1" applyAlignment="1">
      <alignment vertical="center"/>
    </xf>
    <xf numFmtId="9" fontId="6" fillId="4" borderId="4" xfId="3" applyFont="1" applyFill="1" applyBorder="1" applyAlignment="1">
      <alignment horizontal="center" vertical="center"/>
    </xf>
    <xf numFmtId="4" fontId="5" fillId="7" borderId="23" xfId="0" applyNumberFormat="1" applyFont="1" applyFill="1" applyBorder="1" applyAlignment="1">
      <alignment vertical="center"/>
    </xf>
    <xf numFmtId="0" fontId="5" fillId="4" borderId="34" xfId="6" applyFont="1" applyFill="1" applyBorder="1" applyAlignment="1">
      <alignment horizontal="center" vertical="center" wrapText="1"/>
    </xf>
    <xf numFmtId="0" fontId="5" fillId="4" borderId="4" xfId="6" applyFont="1" applyFill="1" applyBorder="1" applyAlignment="1">
      <alignment horizontal="center" vertical="center"/>
    </xf>
    <xf numFmtId="4" fontId="5" fillId="4" borderId="23" xfId="6" applyNumberFormat="1" applyFont="1" applyFill="1" applyBorder="1" applyAlignment="1">
      <alignment horizontal="center" vertical="center" wrapText="1"/>
    </xf>
    <xf numFmtId="0" fontId="6" fillId="4" borderId="34" xfId="6" applyFont="1" applyFill="1" applyBorder="1" applyAlignment="1">
      <alignment horizontal="center" vertical="center"/>
    </xf>
    <xf numFmtId="0" fontId="6" fillId="4" borderId="7" xfId="6" applyFont="1" applyFill="1" applyBorder="1" applyAlignment="1">
      <alignment horizontal="left" vertical="center"/>
    </xf>
    <xf numFmtId="0" fontId="6" fillId="4" borderId="7" xfId="6" applyFont="1" applyFill="1" applyBorder="1" applyAlignment="1">
      <alignment horizontal="center" vertical="center"/>
    </xf>
    <xf numFmtId="164" fontId="6" fillId="4" borderId="4" xfId="3" quotePrefix="1" applyNumberFormat="1" applyFont="1" applyFill="1" applyBorder="1" applyAlignment="1">
      <alignment vertical="center"/>
    </xf>
    <xf numFmtId="4" fontId="6" fillId="4" borderId="23" xfId="0" applyNumberFormat="1" applyFont="1" applyFill="1" applyBorder="1" applyAlignment="1">
      <alignment vertical="center"/>
    </xf>
    <xf numFmtId="164" fontId="6" fillId="4" borderId="4" xfId="6" applyNumberFormat="1" applyFont="1" applyFill="1" applyBorder="1" applyAlignment="1">
      <alignment horizontal="right" vertical="center"/>
    </xf>
    <xf numFmtId="4" fontId="5" fillId="10" borderId="23" xfId="0" applyNumberFormat="1" applyFont="1" applyFill="1" applyBorder="1" applyAlignment="1">
      <alignment vertical="center"/>
    </xf>
    <xf numFmtId="0" fontId="5" fillId="13" borderId="4" xfId="6" applyFont="1" applyFill="1" applyBorder="1" applyAlignment="1">
      <alignment horizontal="right" vertical="center" wrapText="1"/>
    </xf>
    <xf numFmtId="4" fontId="5" fillId="13" borderId="23" xfId="0" applyNumberFormat="1" applyFont="1" applyFill="1" applyBorder="1" applyAlignment="1">
      <alignment vertical="center"/>
    </xf>
    <xf numFmtId="4" fontId="5" fillId="13" borderId="23" xfId="6" applyNumberFormat="1" applyFont="1" applyFill="1" applyBorder="1" applyAlignment="1">
      <alignment vertical="center" wrapText="1"/>
    </xf>
    <xf numFmtId="0" fontId="6" fillId="4" borderId="34" xfId="6" applyFont="1" applyFill="1" applyBorder="1" applyAlignment="1">
      <alignment horizontal="center" vertical="center" wrapText="1"/>
    </xf>
    <xf numFmtId="10" fontId="6" fillId="4" borderId="4" xfId="3" applyNumberFormat="1" applyFont="1" applyFill="1" applyBorder="1" applyAlignment="1">
      <alignment vertical="center"/>
    </xf>
    <xf numFmtId="0" fontId="6" fillId="8" borderId="34" xfId="6" applyFont="1" applyFill="1" applyBorder="1" applyAlignment="1">
      <alignment horizontal="center" vertical="center" wrapText="1"/>
    </xf>
    <xf numFmtId="10" fontId="6" fillId="8" borderId="4" xfId="3" applyNumberFormat="1" applyFont="1" applyFill="1" applyBorder="1" applyAlignment="1">
      <alignment vertical="center"/>
    </xf>
    <xf numFmtId="0" fontId="6" fillId="0" borderId="4" xfId="6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center"/>
    </xf>
    <xf numFmtId="0" fontId="6" fillId="0" borderId="4" xfId="6" applyFont="1" applyFill="1" applyBorder="1" applyAlignment="1">
      <alignment vertical="top" wrapText="1"/>
    </xf>
    <xf numFmtId="4" fontId="6" fillId="8" borderId="4" xfId="3" applyNumberFormat="1" applyFont="1" applyFill="1" applyBorder="1" applyAlignment="1">
      <alignment horizontal="center" vertical="center"/>
    </xf>
    <xf numFmtId="2" fontId="6" fillId="8" borderId="4" xfId="3" applyNumberFormat="1" applyFont="1" applyFill="1" applyBorder="1" applyAlignment="1">
      <alignment horizontal="center" vertical="center"/>
    </xf>
    <xf numFmtId="164" fontId="6" fillId="4" borderId="4" xfId="3" applyNumberFormat="1" applyFont="1" applyFill="1" applyBorder="1" applyAlignment="1">
      <alignment horizontal="justify" vertical="center"/>
    </xf>
    <xf numFmtId="4" fontId="6" fillId="4" borderId="4" xfId="0" applyNumberFormat="1" applyFont="1" applyFill="1" applyBorder="1" applyAlignment="1">
      <alignment vertical="center"/>
    </xf>
    <xf numFmtId="164" fontId="6" fillId="4" borderId="0" xfId="3" applyNumberFormat="1" applyFont="1" applyFill="1" applyBorder="1" applyAlignment="1">
      <alignment vertical="center"/>
    </xf>
    <xf numFmtId="0" fontId="10" fillId="13" borderId="34" xfId="6" applyFont="1" applyFill="1" applyBorder="1" applyAlignment="1">
      <alignment horizontal="center" vertical="center" wrapText="1"/>
    </xf>
    <xf numFmtId="4" fontId="10" fillId="13" borderId="23" xfId="6" applyNumberFormat="1" applyFont="1" applyFill="1" applyBorder="1" applyAlignment="1">
      <alignment horizontal="center" vertical="center" wrapText="1"/>
    </xf>
    <xf numFmtId="0" fontId="10" fillId="13" borderId="7" xfId="6" applyFont="1" applyFill="1" applyBorder="1" applyAlignment="1">
      <alignment horizontal="left" vertical="center" wrapText="1"/>
    </xf>
    <xf numFmtId="0" fontId="10" fillId="13" borderId="7" xfId="6" applyFont="1" applyFill="1" applyBorder="1" applyAlignment="1">
      <alignment horizontal="right" vertical="center" wrapText="1"/>
    </xf>
    <xf numFmtId="0" fontId="10" fillId="13" borderId="8" xfId="6" applyFont="1" applyFill="1" applyBorder="1" applyAlignment="1">
      <alignment horizontal="right" vertical="center" wrapText="1"/>
    </xf>
    <xf numFmtId="4" fontId="10" fillId="13" borderId="23" xfId="0" applyNumberFormat="1" applyFont="1" applyFill="1" applyBorder="1" applyAlignment="1">
      <alignment vertical="center"/>
    </xf>
    <xf numFmtId="164" fontId="6" fillId="8" borderId="4" xfId="3" applyNumberFormat="1" applyFont="1" applyFill="1" applyBorder="1" applyAlignment="1">
      <alignment vertical="center"/>
    </xf>
    <xf numFmtId="0" fontId="5" fillId="12" borderId="4" xfId="6" applyFont="1" applyFill="1" applyBorder="1" applyAlignment="1">
      <alignment horizontal="center" vertical="center" wrapText="1"/>
    </xf>
    <xf numFmtId="4" fontId="5" fillId="12" borderId="23" xfId="6" applyNumberFormat="1" applyFont="1" applyFill="1" applyBorder="1" applyAlignment="1">
      <alignment vertical="center" wrapText="1"/>
    </xf>
    <xf numFmtId="0" fontId="5" fillId="13" borderId="4" xfId="0" applyFont="1" applyFill="1" applyBorder="1" applyAlignment="1">
      <alignment horizontal="right" vertical="center"/>
    </xf>
    <xf numFmtId="164" fontId="6" fillId="4" borderId="4" xfId="3" applyNumberFormat="1" applyFont="1" applyFill="1" applyBorder="1" applyAlignment="1">
      <alignment vertical="center"/>
    </xf>
    <xf numFmtId="164" fontId="6" fillId="8" borderId="0" xfId="3" quotePrefix="1" applyNumberFormat="1" applyFont="1" applyFill="1" applyBorder="1" applyAlignment="1">
      <alignment vertical="center"/>
    </xf>
    <xf numFmtId="0" fontId="6" fillId="4" borderId="34" xfId="6" applyFont="1" applyFill="1" applyBorder="1" applyAlignment="1">
      <alignment horizontal="right" vertical="center" wrapText="1"/>
    </xf>
    <xf numFmtId="0" fontId="6" fillId="4" borderId="6" xfId="6" applyFont="1" applyFill="1" applyBorder="1" applyAlignment="1">
      <alignment vertical="center"/>
    </xf>
    <xf numFmtId="0" fontId="6" fillId="4" borderId="7" xfId="6" applyFont="1" applyFill="1" applyBorder="1" applyAlignment="1">
      <alignment vertical="center"/>
    </xf>
    <xf numFmtId="0" fontId="6" fillId="4" borderId="4" xfId="6" applyFont="1" applyFill="1" applyBorder="1" applyAlignment="1">
      <alignment horizontal="center" vertical="center"/>
    </xf>
    <xf numFmtId="4" fontId="6" fillId="4" borderId="23" xfId="6" applyNumberFormat="1" applyFont="1" applyFill="1" applyBorder="1" applyAlignment="1">
      <alignment horizontal="center" vertical="center" wrapText="1"/>
    </xf>
    <xf numFmtId="4" fontId="6" fillId="4" borderId="23" xfId="0" quotePrefix="1" applyNumberFormat="1" applyFont="1" applyFill="1" applyBorder="1" applyAlignment="1">
      <alignment horizontal="right" vertical="center"/>
    </xf>
    <xf numFmtId="164" fontId="5" fillId="7" borderId="4" xfId="6" applyNumberFormat="1" applyFont="1" applyFill="1" applyBorder="1" applyAlignment="1">
      <alignment vertical="center" wrapText="1"/>
    </xf>
    <xf numFmtId="0" fontId="5" fillId="13" borderId="34" xfId="6" applyFont="1" applyFill="1" applyBorder="1" applyAlignment="1">
      <alignment horizontal="center" vertical="center" wrapText="1"/>
    </xf>
    <xf numFmtId="4" fontId="5" fillId="13" borderId="23" xfId="6" applyNumberFormat="1" applyFont="1" applyFill="1" applyBorder="1" applyAlignment="1">
      <alignment horizontal="center" vertical="center" wrapText="1"/>
    </xf>
    <xf numFmtId="0" fontId="5" fillId="13" borderId="7" xfId="6" applyFont="1" applyFill="1" applyBorder="1" applyAlignment="1">
      <alignment horizontal="left" vertical="center" wrapText="1"/>
    </xf>
    <xf numFmtId="0" fontId="5" fillId="13" borderId="7" xfId="6" applyFont="1" applyFill="1" applyBorder="1" applyAlignment="1">
      <alignment horizontal="right" vertical="center" wrapText="1"/>
    </xf>
    <xf numFmtId="0" fontId="5" fillId="13" borderId="8" xfId="6" applyFont="1" applyFill="1" applyBorder="1" applyAlignment="1">
      <alignment horizontal="right" vertical="center" wrapText="1"/>
    </xf>
    <xf numFmtId="0" fontId="6" fillId="0" borderId="34" xfId="6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3" xfId="0" quotePrefix="1" applyNumberFormat="1" applyFont="1" applyFill="1" applyBorder="1" applyAlignment="1">
      <alignment vertical="center"/>
    </xf>
    <xf numFmtId="0" fontId="5" fillId="0" borderId="34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/>
    </xf>
    <xf numFmtId="0" fontId="5" fillId="4" borderId="17" xfId="6" applyFont="1" applyFill="1" applyBorder="1" applyAlignment="1">
      <alignment vertical="center" wrapText="1"/>
    </xf>
    <xf numFmtId="0" fontId="5" fillId="4" borderId="6" xfId="6" applyFont="1" applyFill="1" applyBorder="1" applyAlignment="1">
      <alignment vertical="center" wrapText="1"/>
    </xf>
    <xf numFmtId="4" fontId="5" fillId="4" borderId="42" xfId="0" applyNumberFormat="1" applyFont="1" applyFill="1" applyBorder="1" applyAlignment="1">
      <alignment vertical="center"/>
    </xf>
    <xf numFmtId="0" fontId="5" fillId="4" borderId="6" xfId="6" applyFont="1" applyFill="1" applyBorder="1" applyAlignment="1">
      <alignment horizontal="left" vertical="center" wrapText="1"/>
    </xf>
    <xf numFmtId="165" fontId="5" fillId="4" borderId="26" xfId="0" applyNumberFormat="1" applyFont="1" applyFill="1" applyBorder="1" applyAlignment="1">
      <alignment vertical="center"/>
    </xf>
    <xf numFmtId="166" fontId="5" fillId="4" borderId="27" xfId="0" applyNumberFormat="1" applyFont="1" applyFill="1" applyBorder="1" applyAlignment="1">
      <alignment vertical="center"/>
    </xf>
    <xf numFmtId="4" fontId="5" fillId="4" borderId="42" xfId="2" applyNumberFormat="1" applyFont="1" applyFill="1" applyBorder="1" applyAlignment="1">
      <alignment horizontal="right" vertical="center"/>
    </xf>
    <xf numFmtId="0" fontId="5" fillId="4" borderId="19" xfId="6" applyFont="1" applyFill="1" applyBorder="1" applyAlignment="1">
      <alignment vertical="center" wrapText="1"/>
    </xf>
    <xf numFmtId="0" fontId="5" fillId="4" borderId="9" xfId="6" applyFont="1" applyFill="1" applyBorder="1" applyAlignment="1">
      <alignment horizontal="left" vertical="center" wrapText="1"/>
    </xf>
    <xf numFmtId="0" fontId="5" fillId="4" borderId="4" xfId="6" applyFont="1" applyFill="1" applyBorder="1" applyAlignment="1">
      <alignment horizontal="left" vertical="center" wrapText="1"/>
    </xf>
    <xf numFmtId="0" fontId="5" fillId="4" borderId="12" xfId="6" applyFont="1" applyFill="1" applyBorder="1" applyAlignment="1">
      <alignment horizontal="left" vertical="center" wrapText="1"/>
    </xf>
    <xf numFmtId="0" fontId="6" fillId="4" borderId="6" xfId="6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justify" vertical="center"/>
    </xf>
    <xf numFmtId="164" fontId="5" fillId="4" borderId="4" xfId="3" applyNumberFormat="1" applyFont="1" applyFill="1" applyBorder="1" applyAlignment="1">
      <alignment vertical="center"/>
    </xf>
    <xf numFmtId="0" fontId="5" fillId="4" borderId="6" xfId="6" applyFont="1" applyFill="1" applyBorder="1" applyAlignment="1">
      <alignment vertical="center"/>
    </xf>
    <xf numFmtId="0" fontId="6" fillId="4" borderId="4" xfId="6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6" fillId="4" borderId="9" xfId="6" applyFont="1" applyFill="1" applyBorder="1" applyAlignment="1">
      <alignment vertical="center" wrapText="1"/>
    </xf>
    <xf numFmtId="164" fontId="5" fillId="4" borderId="11" xfId="3" applyNumberFormat="1" applyFont="1" applyFill="1" applyBorder="1" applyAlignment="1">
      <alignment vertical="center"/>
    </xf>
    <xf numFmtId="4" fontId="5" fillId="4" borderId="18" xfId="0" applyNumberFormat="1" applyFont="1" applyFill="1" applyBorder="1" applyAlignment="1">
      <alignment vertical="center"/>
    </xf>
    <xf numFmtId="0" fontId="5" fillId="4" borderId="21" xfId="6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vertical="center"/>
    </xf>
    <xf numFmtId="4" fontId="5" fillId="7" borderId="22" xfId="0" applyNumberFormat="1" applyFont="1" applyFill="1" applyBorder="1" applyAlignment="1">
      <alignment vertical="center"/>
    </xf>
    <xf numFmtId="0" fontId="6" fillId="6" borderId="34" xfId="6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vertical="center"/>
    </xf>
    <xf numFmtId="0" fontId="6" fillId="6" borderId="6" xfId="6" applyFont="1" applyFill="1" applyBorder="1" applyAlignment="1">
      <alignment vertical="center" wrapText="1"/>
    </xf>
    <xf numFmtId="0" fontId="6" fillId="6" borderId="7" xfId="6" applyFont="1" applyFill="1" applyBorder="1" applyAlignment="1">
      <alignment vertical="center" wrapText="1"/>
    </xf>
    <xf numFmtId="0" fontId="6" fillId="6" borderId="8" xfId="6" applyFont="1" applyFill="1" applyBorder="1" applyAlignment="1">
      <alignment vertical="center" wrapText="1"/>
    </xf>
    <xf numFmtId="0" fontId="6" fillId="6" borderId="17" xfId="6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vertical="center"/>
    </xf>
    <xf numFmtId="4" fontId="5" fillId="7" borderId="30" xfId="0" applyNumberFormat="1" applyFont="1" applyFill="1" applyBorder="1" applyAlignment="1">
      <alignment vertical="center"/>
    </xf>
    <xf numFmtId="0" fontId="6" fillId="15" borderId="1" xfId="0" applyFont="1" applyFill="1" applyBorder="1" applyAlignment="1">
      <alignment horizontal="center" vertical="center" wrapText="1"/>
    </xf>
    <xf numFmtId="43" fontId="6" fillId="15" borderId="1" xfId="1" applyFont="1" applyFill="1" applyBorder="1" applyAlignment="1">
      <alignment horizontal="right" vertical="center" wrapText="1"/>
    </xf>
    <xf numFmtId="0" fontId="6" fillId="16" borderId="1" xfId="0" applyFont="1" applyFill="1" applyBorder="1" applyAlignment="1">
      <alignment horizontal="center" vertical="center" wrapText="1"/>
    </xf>
    <xf numFmtId="43" fontId="6" fillId="16" borderId="1" xfId="1" applyFont="1" applyFill="1" applyBorder="1" applyAlignment="1">
      <alignment horizontal="right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0" xfId="1" applyNumberFormat="1" applyFont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43" fontId="6" fillId="15" borderId="52" xfId="1" applyFont="1" applyFill="1" applyBorder="1" applyAlignment="1">
      <alignment horizontal="right" vertical="center" wrapText="1"/>
    </xf>
    <xf numFmtId="0" fontId="6" fillId="0" borderId="51" xfId="0" applyFont="1" applyBorder="1" applyAlignment="1">
      <alignment horizontal="center" vertical="center" wrapText="1"/>
    </xf>
    <xf numFmtId="43" fontId="6" fillId="0" borderId="52" xfId="1" applyFont="1" applyBorder="1" applyAlignment="1">
      <alignment horizontal="right" vertical="center" wrapText="1"/>
    </xf>
    <xf numFmtId="0" fontId="6" fillId="16" borderId="51" xfId="0" applyFont="1" applyFill="1" applyBorder="1" applyAlignment="1">
      <alignment horizontal="center" vertical="center" wrapText="1"/>
    </xf>
    <xf numFmtId="43" fontId="6" fillId="16" borderId="52" xfId="1" applyFont="1" applyFill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3" fontId="5" fillId="3" borderId="23" xfId="1" applyFont="1" applyFill="1" applyBorder="1" applyAlignment="1">
      <alignment horizontal="right" vertical="center" wrapText="1"/>
    </xf>
    <xf numFmtId="43" fontId="5" fillId="18" borderId="54" xfId="1" applyFont="1" applyFill="1" applyBorder="1" applyAlignment="1">
      <alignment horizontal="right" vertical="center"/>
    </xf>
    <xf numFmtId="43" fontId="5" fillId="18" borderId="55" xfId="1" applyFont="1" applyFill="1" applyBorder="1" applyAlignment="1">
      <alignment horizontal="right" vertical="center"/>
    </xf>
    <xf numFmtId="0" fontId="6" fillId="1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left" vertical="center" wrapText="1"/>
    </xf>
    <xf numFmtId="0" fontId="6" fillId="15" borderId="4" xfId="0" applyFont="1" applyFill="1" applyBorder="1" applyAlignment="1">
      <alignment horizontal="center" vertical="center" wrapText="1"/>
    </xf>
    <xf numFmtId="43" fontId="6" fillId="15" borderId="4" xfId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7" applyFont="1" applyFill="1" applyAlignment="1"/>
    <xf numFmtId="0" fontId="2" fillId="0" borderId="0" xfId="7" applyFont="1" applyAlignment="1"/>
    <xf numFmtId="0" fontId="16" fillId="19" borderId="56" xfId="7" applyFont="1" applyFill="1" applyBorder="1" applyAlignment="1">
      <alignment horizontal="center"/>
    </xf>
    <xf numFmtId="0" fontId="16" fillId="17" borderId="4" xfId="7" applyFont="1" applyFill="1" applyBorder="1" applyAlignment="1">
      <alignment horizontal="center"/>
    </xf>
    <xf numFmtId="0" fontId="17" fillId="20" borderId="4" xfId="7" applyFont="1" applyFill="1" applyBorder="1" applyAlignment="1">
      <alignment horizontal="center"/>
    </xf>
    <xf numFmtId="0" fontId="16" fillId="0" borderId="0" xfId="7" applyFont="1" applyFill="1" applyBorder="1" applyAlignment="1">
      <alignment horizontal="center"/>
    </xf>
    <xf numFmtId="0" fontId="2" fillId="0" borderId="0" xfId="7" applyFont="1" applyAlignment="1">
      <alignment horizontal="left"/>
    </xf>
    <xf numFmtId="0" fontId="18" fillId="0" borderId="0" xfId="7" applyFont="1"/>
    <xf numFmtId="167" fontId="16" fillId="17" borderId="4" xfId="7" applyNumberFormat="1" applyFont="1" applyFill="1" applyBorder="1"/>
    <xf numFmtId="167" fontId="17" fillId="20" borderId="4" xfId="7" applyNumberFormat="1" applyFont="1" applyFill="1" applyBorder="1"/>
    <xf numFmtId="167" fontId="16" fillId="0" borderId="0" xfId="7" applyNumberFormat="1" applyFont="1" applyAlignment="1"/>
    <xf numFmtId="167" fontId="16" fillId="0" borderId="0" xfId="7" applyNumberFormat="1" applyFont="1"/>
    <xf numFmtId="0" fontId="16" fillId="0" borderId="0" xfId="7" applyFont="1" applyAlignment="1">
      <alignment horizontal="center"/>
    </xf>
    <xf numFmtId="0" fontId="17" fillId="0" borderId="0" xfId="7" applyFont="1" applyAlignment="1">
      <alignment horizontal="left"/>
    </xf>
    <xf numFmtId="0" fontId="17" fillId="0" borderId="0" xfId="7" applyFont="1" applyAlignment="1">
      <alignment horizontal="center"/>
    </xf>
    <xf numFmtId="0" fontId="19" fillId="0" borderId="0" xfId="7" applyFont="1" applyAlignment="1">
      <alignment horizontal="center"/>
    </xf>
    <xf numFmtId="167" fontId="17" fillId="0" borderId="0" xfId="7" applyNumberFormat="1" applyFont="1"/>
    <xf numFmtId="0" fontId="2" fillId="21" borderId="2" xfId="7" applyFont="1" applyFill="1" applyBorder="1" applyAlignment="1">
      <alignment horizontal="left"/>
    </xf>
    <xf numFmtId="0" fontId="2" fillId="22" borderId="2" xfId="7" applyFont="1" applyFill="1" applyBorder="1" applyAlignment="1">
      <alignment horizontal="center"/>
    </xf>
    <xf numFmtId="0" fontId="18" fillId="23" borderId="2" xfId="7" applyFont="1" applyFill="1" applyBorder="1" applyAlignment="1"/>
    <xf numFmtId="0" fontId="2" fillId="21" borderId="4" xfId="7" applyFont="1" applyFill="1" applyBorder="1" applyAlignment="1">
      <alignment horizontal="center"/>
    </xf>
    <xf numFmtId="0" fontId="2" fillId="24" borderId="4" xfId="7" applyFont="1" applyFill="1" applyBorder="1" applyAlignment="1"/>
    <xf numFmtId="0" fontId="2" fillId="23" borderId="4" xfId="7" applyFont="1" applyFill="1" applyBorder="1" applyAlignment="1"/>
    <xf numFmtId="0" fontId="2" fillId="0" borderId="0" xfId="7" applyFont="1" applyFill="1" applyBorder="1" applyAlignment="1"/>
    <xf numFmtId="0" fontId="2" fillId="21" borderId="2" xfId="7" applyFont="1" applyFill="1" applyBorder="1" applyAlignment="1"/>
    <xf numFmtId="0" fontId="2" fillId="24" borderId="2" xfId="7" applyFont="1" applyFill="1" applyBorder="1" applyAlignment="1"/>
    <xf numFmtId="0" fontId="2" fillId="23" borderId="2" xfId="7" applyFont="1" applyFill="1" applyBorder="1" applyAlignment="1"/>
    <xf numFmtId="0" fontId="2" fillId="21" borderId="57" xfId="7" applyFont="1" applyFill="1" applyBorder="1" applyAlignment="1">
      <alignment horizontal="left"/>
    </xf>
    <xf numFmtId="0" fontId="2" fillId="22" borderId="57" xfId="7" applyFont="1" applyFill="1" applyBorder="1" applyAlignment="1">
      <alignment horizontal="center"/>
    </xf>
    <xf numFmtId="0" fontId="18" fillId="23" borderId="57" xfId="7" applyFont="1" applyFill="1" applyBorder="1" applyAlignment="1"/>
    <xf numFmtId="0" fontId="2" fillId="21" borderId="57" xfId="7" applyFont="1" applyFill="1" applyBorder="1" applyAlignment="1">
      <alignment horizontal="center"/>
    </xf>
    <xf numFmtId="0" fontId="2" fillId="24" borderId="57" xfId="7" applyFont="1" applyFill="1" applyBorder="1" applyAlignment="1"/>
    <xf numFmtId="0" fontId="2" fillId="23" borderId="57" xfId="7" applyFont="1" applyFill="1" applyBorder="1" applyAlignment="1"/>
    <xf numFmtId="0" fontId="16" fillId="25" borderId="2" xfId="7" applyFont="1" applyFill="1" applyBorder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0" fontId="18" fillId="0" borderId="0" xfId="7" applyFont="1" applyFill="1"/>
    <xf numFmtId="0" fontId="16" fillId="25" borderId="58" xfId="7" applyFont="1" applyFill="1" applyBorder="1"/>
    <xf numFmtId="0" fontId="2" fillId="21" borderId="4" xfId="7" applyFont="1" applyFill="1" applyBorder="1"/>
    <xf numFmtId="0" fontId="2" fillId="24" borderId="4" xfId="7" applyFont="1" applyFill="1" applyBorder="1"/>
    <xf numFmtId="0" fontId="2" fillId="23" borderId="4" xfId="7" applyFont="1" applyFill="1" applyBorder="1"/>
    <xf numFmtId="0" fontId="2" fillId="21" borderId="0" xfId="7" applyFont="1" applyFill="1"/>
    <xf numFmtId="0" fontId="2" fillId="24" borderId="0" xfId="7" applyFont="1" applyFill="1"/>
    <xf numFmtId="0" fontId="2" fillId="23" borderId="0" xfId="7" applyFont="1" applyFill="1"/>
    <xf numFmtId="0" fontId="17" fillId="0" borderId="1" xfId="7" applyFont="1" applyBorder="1"/>
    <xf numFmtId="168" fontId="17" fillId="21" borderId="1" xfId="7" applyNumberFormat="1" applyFont="1" applyFill="1" applyBorder="1" applyAlignment="1">
      <alignment horizontal="left"/>
    </xf>
    <xf numFmtId="168" fontId="17" fillId="22" borderId="1" xfId="7" applyNumberFormat="1" applyFont="1" applyFill="1" applyBorder="1"/>
    <xf numFmtId="168" fontId="19" fillId="23" borderId="1" xfId="7" applyNumberFormat="1" applyFont="1" applyFill="1" applyBorder="1" applyAlignment="1"/>
    <xf numFmtId="168" fontId="16" fillId="0" borderId="0" xfId="7" applyNumberFormat="1" applyFont="1"/>
    <xf numFmtId="0" fontId="17" fillId="0" borderId="56" xfId="7" applyFont="1" applyBorder="1"/>
    <xf numFmtId="169" fontId="17" fillId="21" borderId="4" xfId="7" applyNumberFormat="1" applyFont="1" applyFill="1" applyBorder="1" applyAlignment="1"/>
    <xf numFmtId="168" fontId="17" fillId="24" borderId="4" xfId="7" applyNumberFormat="1" applyFont="1" applyFill="1" applyBorder="1"/>
    <xf numFmtId="168" fontId="16" fillId="23" borderId="4" xfId="7" applyNumberFormat="1" applyFont="1" applyFill="1" applyBorder="1" applyAlignment="1"/>
    <xf numFmtId="168" fontId="16" fillId="0" borderId="0" xfId="7" applyNumberFormat="1" applyFont="1" applyFill="1" applyBorder="1" applyAlignment="1"/>
    <xf numFmtId="168" fontId="17" fillId="21" borderId="1" xfId="7" applyNumberFormat="1" applyFont="1" applyFill="1" applyBorder="1" applyAlignment="1"/>
    <xf numFmtId="168" fontId="17" fillId="24" borderId="1" xfId="7" applyNumberFormat="1" applyFont="1" applyFill="1" applyBorder="1"/>
    <xf numFmtId="168" fontId="16" fillId="23" borderId="1" xfId="7" applyNumberFormat="1" applyFont="1" applyFill="1" applyBorder="1" applyAlignment="1"/>
    <xf numFmtId="169" fontId="17" fillId="21" borderId="1" xfId="7" applyNumberFormat="1" applyFont="1" applyFill="1" applyBorder="1" applyAlignment="1">
      <alignment horizontal="left"/>
    </xf>
    <xf numFmtId="168" fontId="17" fillId="21" borderId="4" xfId="7" applyNumberFormat="1" applyFont="1" applyFill="1" applyBorder="1" applyAlignment="1"/>
    <xf numFmtId="0" fontId="17" fillId="0" borderId="1" xfId="7" applyFont="1" applyBorder="1" applyAlignment="1"/>
    <xf numFmtId="168" fontId="17" fillId="0" borderId="0" xfId="7" applyNumberFormat="1" applyFont="1"/>
    <xf numFmtId="0" fontId="16" fillId="0" borderId="2" xfId="7" applyFont="1" applyBorder="1"/>
    <xf numFmtId="168" fontId="17" fillId="0" borderId="0" xfId="7" applyNumberFormat="1" applyFont="1" applyFill="1" applyAlignment="1">
      <alignment horizontal="left"/>
    </xf>
    <xf numFmtId="168" fontId="17" fillId="0" borderId="0" xfId="7" applyNumberFormat="1" applyFont="1" applyFill="1"/>
    <xf numFmtId="168" fontId="20" fillId="0" borderId="0" xfId="7" applyNumberFormat="1" applyFont="1" applyFill="1"/>
    <xf numFmtId="0" fontId="16" fillId="0" borderId="58" xfId="7" applyFont="1" applyBorder="1"/>
    <xf numFmtId="168" fontId="17" fillId="21" borderId="4" xfId="7" applyNumberFormat="1" applyFont="1" applyFill="1" applyBorder="1"/>
    <xf numFmtId="168" fontId="17" fillId="23" borderId="4" xfId="7" applyNumberFormat="1" applyFont="1" applyFill="1" applyBorder="1"/>
    <xf numFmtId="167" fontId="17" fillId="21" borderId="1" xfId="7" applyNumberFormat="1" applyFont="1" applyFill="1" applyBorder="1" applyAlignment="1"/>
    <xf numFmtId="167" fontId="17" fillId="24" borderId="1" xfId="7" applyNumberFormat="1" applyFont="1" applyFill="1" applyBorder="1"/>
    <xf numFmtId="167" fontId="16" fillId="23" borderId="1" xfId="7" applyNumberFormat="1" applyFont="1" applyFill="1" applyBorder="1" applyAlignment="1"/>
    <xf numFmtId="168" fontId="16" fillId="0" borderId="0" xfId="7" applyNumberFormat="1" applyFont="1" applyFill="1"/>
    <xf numFmtId="8" fontId="17" fillId="21" borderId="1" xfId="7" applyNumberFormat="1" applyFont="1" applyFill="1" applyBorder="1" applyAlignment="1"/>
    <xf numFmtId="8" fontId="17" fillId="24" borderId="1" xfId="7" applyNumberFormat="1" applyFont="1" applyFill="1" applyBorder="1"/>
    <xf numFmtId="8" fontId="17" fillId="0" borderId="0" xfId="7" applyNumberFormat="1" applyFont="1"/>
    <xf numFmtId="0" fontId="17" fillId="0" borderId="4" xfId="7" applyFont="1" applyBorder="1"/>
    <xf numFmtId="0" fontId="17" fillId="0" borderId="0" xfId="7" applyFont="1" applyFill="1" applyBorder="1"/>
    <xf numFmtId="168" fontId="17" fillId="0" borderId="0" xfId="7" applyNumberFormat="1" applyFont="1" applyFill="1" applyBorder="1"/>
    <xf numFmtId="168" fontId="21" fillId="0" borderId="0" xfId="7" applyNumberFormat="1" applyFont="1" applyFill="1" applyBorder="1" applyAlignment="1">
      <alignment horizontal="left"/>
    </xf>
    <xf numFmtId="168" fontId="21" fillId="0" borderId="0" xfId="7" applyNumberFormat="1" applyFont="1" applyFill="1" applyAlignment="1">
      <alignment horizontal="left"/>
    </xf>
    <xf numFmtId="0" fontId="2" fillId="0" borderId="0" xfId="7" applyFont="1" applyFill="1" applyBorder="1"/>
    <xf numFmtId="0" fontId="16" fillId="25" borderId="4" xfId="7" applyFont="1" applyFill="1" applyBorder="1"/>
    <xf numFmtId="0" fontId="16" fillId="0" borderId="2" xfId="7" applyFont="1" applyFill="1" applyBorder="1"/>
    <xf numFmtId="0" fontId="17" fillId="0" borderId="6" xfId="7" applyFont="1" applyBorder="1"/>
    <xf numFmtId="168" fontId="19" fillId="23" borderId="4" xfId="7" applyNumberFormat="1" applyFont="1" applyFill="1" applyBorder="1" applyAlignment="1"/>
    <xf numFmtId="168" fontId="19" fillId="0" borderId="0" xfId="7" applyNumberFormat="1" applyFont="1" applyFill="1" applyBorder="1" applyAlignment="1"/>
    <xf numFmtId="168" fontId="17" fillId="21" borderId="56" xfId="7" applyNumberFormat="1" applyFont="1" applyFill="1" applyBorder="1"/>
    <xf numFmtId="0" fontId="17" fillId="0" borderId="59" xfId="7" applyFont="1" applyBorder="1"/>
    <xf numFmtId="168" fontId="16" fillId="0" borderId="0" xfId="7" applyNumberFormat="1" applyFont="1" applyFill="1" applyBorder="1"/>
    <xf numFmtId="0" fontId="16" fillId="0" borderId="60" xfId="7" applyFont="1" applyFill="1" applyBorder="1"/>
    <xf numFmtId="168" fontId="17" fillId="21" borderId="0" xfId="7" applyNumberFormat="1" applyFont="1" applyFill="1" applyAlignment="1">
      <alignment horizontal="left"/>
    </xf>
    <xf numFmtId="168" fontId="17" fillId="22" borderId="0" xfId="7" applyNumberFormat="1" applyFont="1" applyFill="1"/>
    <xf numFmtId="168" fontId="19" fillId="23" borderId="0" xfId="7" applyNumberFormat="1" applyFont="1" applyFill="1"/>
    <xf numFmtId="168" fontId="17" fillId="21" borderId="1" xfId="7" applyNumberFormat="1" applyFont="1" applyFill="1" applyBorder="1"/>
    <xf numFmtId="0" fontId="17" fillId="21" borderId="1" xfId="7" applyFont="1" applyFill="1" applyBorder="1" applyAlignment="1">
      <alignment horizontal="center"/>
    </xf>
    <xf numFmtId="0" fontId="17" fillId="24" borderId="1" xfId="7" applyFont="1" applyFill="1" applyBorder="1" applyAlignment="1">
      <alignment horizontal="center"/>
    </xf>
    <xf numFmtId="0" fontId="16" fillId="23" borderId="1" xfId="7" applyFont="1" applyFill="1" applyBorder="1" applyAlignment="1">
      <alignment horizontal="center"/>
    </xf>
    <xf numFmtId="168" fontId="17" fillId="21" borderId="4" xfId="7" applyNumberFormat="1" applyFont="1" applyFill="1" applyBorder="1" applyAlignment="1">
      <alignment horizontal="left"/>
    </xf>
    <xf numFmtId="168" fontId="17" fillId="22" borderId="4" xfId="7" applyNumberFormat="1" applyFont="1" applyFill="1" applyBorder="1"/>
    <xf numFmtId="0" fontId="16" fillId="0" borderId="4" xfId="7" applyFont="1" applyFill="1" applyBorder="1"/>
    <xf numFmtId="0" fontId="2" fillId="0" borderId="0" xfId="7" applyFont="1" applyFill="1" applyBorder="1" applyAlignment="1">
      <alignment horizontal="left"/>
    </xf>
    <xf numFmtId="0" fontId="18" fillId="0" borderId="0" xfId="7" applyFont="1" applyFill="1" applyBorder="1"/>
    <xf numFmtId="168" fontId="17" fillId="21" borderId="57" xfId="7" applyNumberFormat="1" applyFont="1" applyFill="1" applyBorder="1"/>
    <xf numFmtId="168" fontId="17" fillId="24" borderId="57" xfId="7" applyNumberFormat="1" applyFont="1" applyFill="1" applyBorder="1"/>
    <xf numFmtId="168" fontId="16" fillId="23" borderId="57" xfId="7" applyNumberFormat="1" applyFont="1" applyFill="1" applyBorder="1" applyAlignment="1"/>
    <xf numFmtId="167" fontId="17" fillId="21" borderId="4" xfId="7" applyNumberFormat="1" applyFont="1" applyFill="1" applyBorder="1"/>
    <xf numFmtId="167" fontId="17" fillId="24" borderId="4" xfId="7" applyNumberFormat="1" applyFont="1" applyFill="1" applyBorder="1"/>
    <xf numFmtId="167" fontId="17" fillId="0" borderId="0" xfId="7" applyNumberFormat="1" applyFont="1" applyFill="1"/>
    <xf numFmtId="167" fontId="16" fillId="0" borderId="0" xfId="7" applyNumberFormat="1" applyFont="1" applyFill="1"/>
    <xf numFmtId="168" fontId="16" fillId="0" borderId="0" xfId="7" applyNumberFormat="1" applyFont="1" applyAlignment="1"/>
    <xf numFmtId="168" fontId="16" fillId="0" borderId="0" xfId="7" applyNumberFormat="1" applyFont="1" applyFill="1" applyAlignment="1"/>
    <xf numFmtId="168" fontId="2" fillId="0" borderId="0" xfId="7" applyNumberFormat="1" applyFont="1" applyAlignment="1"/>
    <xf numFmtId="0" fontId="23" fillId="20" borderId="4" xfId="7" applyFont="1" applyFill="1" applyBorder="1" applyAlignment="1">
      <alignment horizontal="center" vertical="center"/>
    </xf>
    <xf numFmtId="0" fontId="24" fillId="20" borderId="4" xfId="7" applyFont="1" applyFill="1" applyBorder="1" applyAlignment="1">
      <alignment horizontal="center" vertical="center"/>
    </xf>
    <xf numFmtId="0" fontId="25" fillId="20" borderId="4" xfId="7" applyFont="1" applyFill="1" applyBorder="1" applyAlignment="1">
      <alignment horizontal="center" vertical="center"/>
    </xf>
    <xf numFmtId="0" fontId="24" fillId="0" borderId="0" xfId="7" applyFont="1" applyAlignment="1">
      <alignment horizontal="center"/>
    </xf>
    <xf numFmtId="0" fontId="2" fillId="0" borderId="4" xfId="7" applyFont="1" applyBorder="1" applyAlignment="1"/>
    <xf numFmtId="168" fontId="2" fillId="0" borderId="4" xfId="7" applyNumberFormat="1" applyFont="1" applyBorder="1" applyAlignment="1">
      <alignment horizontal="left"/>
    </xf>
    <xf numFmtId="167" fontId="18" fillId="0" borderId="4" xfId="7" applyNumberFormat="1" applyFont="1" applyBorder="1"/>
    <xf numFmtId="170" fontId="2" fillId="0" borderId="0" xfId="7" applyNumberFormat="1" applyFont="1" applyAlignment="1"/>
    <xf numFmtId="168" fontId="21" fillId="27" borderId="0" xfId="7" applyNumberFormat="1" applyFont="1" applyFill="1" applyAlignment="1">
      <alignment horizontal="left"/>
    </xf>
    <xf numFmtId="168" fontId="2" fillId="0" borderId="4" xfId="7" applyNumberFormat="1" applyFont="1" applyBorder="1" applyAlignment="1"/>
    <xf numFmtId="167" fontId="2" fillId="0" borderId="4" xfId="7" applyNumberFormat="1" applyFont="1" applyBorder="1" applyAlignment="1">
      <alignment horizontal="left"/>
    </xf>
    <xf numFmtId="167" fontId="2" fillId="0" borderId="4" xfId="7" applyNumberFormat="1" applyFont="1" applyBorder="1" applyAlignment="1"/>
    <xf numFmtId="0" fontId="2" fillId="0" borderId="4" xfId="7" applyFont="1" applyBorder="1" applyAlignment="1">
      <alignment horizontal="left"/>
    </xf>
    <xf numFmtId="0" fontId="5" fillId="0" borderId="0" xfId="7" applyFont="1" applyAlignment="1"/>
    <xf numFmtId="0" fontId="14" fillId="0" borderId="0" xfId="7" applyFont="1" applyAlignment="1">
      <alignment horizontal="center"/>
    </xf>
    <xf numFmtId="0" fontId="2" fillId="0" borderId="0" xfId="7" applyFont="1" applyAlignment="1"/>
    <xf numFmtId="0" fontId="22" fillId="26" borderId="4" xfId="7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18" borderId="53" xfId="0" applyFont="1" applyFill="1" applyBorder="1" applyAlignment="1">
      <alignment horizontal="center"/>
    </xf>
    <xf numFmtId="0" fontId="5" fillId="18" borderId="54" xfId="0" applyFont="1" applyFill="1" applyBorder="1" applyAlignment="1">
      <alignment horizontal="center"/>
    </xf>
    <xf numFmtId="0" fontId="12" fillId="28" borderId="44" xfId="0" applyFont="1" applyFill="1" applyBorder="1" applyAlignment="1">
      <alignment horizontal="center"/>
    </xf>
    <xf numFmtId="0" fontId="12" fillId="28" borderId="45" xfId="0" applyFont="1" applyFill="1" applyBorder="1" applyAlignment="1">
      <alignment horizontal="center"/>
    </xf>
    <xf numFmtId="0" fontId="12" fillId="28" borderId="46" xfId="0" applyFont="1" applyFill="1" applyBorder="1" applyAlignment="1">
      <alignment horizontal="center"/>
    </xf>
    <xf numFmtId="0" fontId="6" fillId="4" borderId="4" xfId="4" applyFont="1" applyFill="1" applyBorder="1" applyAlignment="1">
      <alignment horizontal="center" vertical="center" wrapText="1"/>
    </xf>
    <xf numFmtId="0" fontId="6" fillId="4" borderId="23" xfId="4" applyFont="1" applyFill="1" applyBorder="1" applyAlignment="1">
      <alignment horizontal="center" vertical="center" wrapText="1"/>
    </xf>
    <xf numFmtId="0" fontId="11" fillId="14" borderId="31" xfId="4" applyFont="1" applyFill="1" applyBorder="1" applyAlignment="1">
      <alignment horizontal="center" vertical="center" wrapText="1"/>
    </xf>
    <xf numFmtId="0" fontId="11" fillId="14" borderId="32" xfId="4" applyFont="1" applyFill="1" applyBorder="1" applyAlignment="1">
      <alignment horizontal="center" vertical="center" wrapText="1"/>
    </xf>
    <xf numFmtId="0" fontId="11" fillId="14" borderId="33" xfId="4" applyFont="1" applyFill="1" applyBorder="1" applyAlignment="1">
      <alignment horizontal="center" vertical="center" wrapText="1"/>
    </xf>
    <xf numFmtId="0" fontId="11" fillId="14" borderId="34" xfId="4" applyFont="1" applyFill="1" applyBorder="1" applyAlignment="1">
      <alignment horizontal="center" vertical="center" wrapText="1"/>
    </xf>
    <xf numFmtId="0" fontId="11" fillId="14" borderId="4" xfId="4" applyFont="1" applyFill="1" applyBorder="1" applyAlignment="1">
      <alignment horizontal="center" vertical="center" wrapText="1"/>
    </xf>
    <xf numFmtId="0" fontId="11" fillId="14" borderId="23" xfId="4" applyFont="1" applyFill="1" applyBorder="1" applyAlignment="1">
      <alignment horizontal="center" vertical="center" wrapText="1"/>
    </xf>
    <xf numFmtId="0" fontId="9" fillId="4" borderId="34" xfId="4" applyFont="1" applyFill="1" applyBorder="1" applyAlignment="1">
      <alignment horizontal="right" vertical="center" wrapText="1"/>
    </xf>
    <xf numFmtId="0" fontId="9" fillId="4" borderId="4" xfId="4" applyFont="1" applyFill="1" applyBorder="1" applyAlignment="1">
      <alignment horizontal="right" vertical="center" wrapText="1"/>
    </xf>
    <xf numFmtId="0" fontId="9" fillId="4" borderId="4" xfId="4" quotePrefix="1" applyFont="1" applyFill="1" applyBorder="1" applyAlignment="1">
      <alignment horizontal="center" vertical="center" wrapText="1"/>
    </xf>
    <xf numFmtId="0" fontId="9" fillId="4" borderId="23" xfId="4" quotePrefix="1" applyFont="1" applyFill="1" applyBorder="1" applyAlignment="1">
      <alignment horizontal="center" vertical="center" wrapText="1"/>
    </xf>
    <xf numFmtId="17" fontId="9" fillId="4" borderId="4" xfId="4" quotePrefix="1" applyNumberFormat="1" applyFont="1" applyFill="1" applyBorder="1" applyAlignment="1">
      <alignment horizontal="center" vertical="center" wrapText="1"/>
    </xf>
    <xf numFmtId="17" fontId="9" fillId="4" borderId="23" xfId="4" quotePrefix="1" applyNumberFormat="1" applyFont="1" applyFill="1" applyBorder="1" applyAlignment="1">
      <alignment horizontal="center" vertical="center" wrapText="1"/>
    </xf>
    <xf numFmtId="17" fontId="6" fillId="4" borderId="4" xfId="0" quotePrefix="1" applyNumberFormat="1" applyFont="1" applyFill="1" applyBorder="1" applyAlignment="1">
      <alignment horizontal="center" vertical="center"/>
    </xf>
    <xf numFmtId="17" fontId="6" fillId="4" borderId="23" xfId="0" quotePrefix="1" applyNumberFormat="1" applyFont="1" applyFill="1" applyBorder="1" applyAlignment="1">
      <alignment horizontal="center" vertical="center"/>
    </xf>
    <xf numFmtId="0" fontId="6" fillId="4" borderId="37" xfId="4" applyFont="1" applyFill="1" applyBorder="1" applyAlignment="1">
      <alignment horizontal="center" vertical="center"/>
    </xf>
    <xf numFmtId="0" fontId="6" fillId="4" borderId="16" xfId="4" applyFont="1" applyFill="1" applyBorder="1" applyAlignment="1">
      <alignment horizontal="center" vertical="center"/>
    </xf>
    <xf numFmtId="0" fontId="6" fillId="4" borderId="38" xfId="4" applyFont="1" applyFill="1" applyBorder="1" applyAlignment="1">
      <alignment horizontal="center" vertical="center"/>
    </xf>
    <xf numFmtId="0" fontId="5" fillId="6" borderId="41" xfId="6" applyFont="1" applyFill="1" applyBorder="1" applyAlignment="1">
      <alignment horizontal="center" vertical="center" wrapText="1"/>
    </xf>
    <xf numFmtId="0" fontId="5" fillId="6" borderId="7" xfId="6" applyFont="1" applyFill="1" applyBorder="1" applyAlignment="1">
      <alignment horizontal="center" vertical="center" wrapText="1"/>
    </xf>
    <xf numFmtId="4" fontId="5" fillId="6" borderId="7" xfId="6" applyNumberFormat="1" applyFont="1" applyFill="1" applyBorder="1" applyAlignment="1">
      <alignment horizontal="center" vertical="center" wrapText="1"/>
    </xf>
    <xf numFmtId="4" fontId="5" fillId="6" borderId="42" xfId="6" applyNumberFormat="1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left" vertical="center" wrapText="1"/>
    </xf>
    <xf numFmtId="0" fontId="6" fillId="4" borderId="4" xfId="5" applyFont="1" applyFill="1" applyBorder="1" applyAlignment="1">
      <alignment horizontal="center" vertical="center" wrapText="1"/>
    </xf>
    <xf numFmtId="0" fontId="6" fillId="4" borderId="23" xfId="5" applyFont="1" applyFill="1" applyBorder="1" applyAlignment="1">
      <alignment horizontal="center" vertical="center" wrapText="1"/>
    </xf>
    <xf numFmtId="0" fontId="5" fillId="5" borderId="31" xfId="4" applyFont="1" applyFill="1" applyBorder="1" applyAlignment="1">
      <alignment horizontal="center" vertical="center"/>
    </xf>
    <xf numFmtId="0" fontId="5" fillId="5" borderId="32" xfId="4" applyFont="1" applyFill="1" applyBorder="1" applyAlignment="1">
      <alignment horizontal="center" vertical="center"/>
    </xf>
    <xf numFmtId="0" fontId="5" fillId="5" borderId="33" xfId="4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3" fillId="4" borderId="4" xfId="5" applyFont="1" applyFill="1" applyBorder="1" applyAlignment="1">
      <alignment horizontal="center" vertical="center" wrapText="1"/>
    </xf>
    <xf numFmtId="0" fontId="6" fillId="4" borderId="35" xfId="4" applyFont="1" applyFill="1" applyBorder="1" applyAlignment="1">
      <alignment horizontal="center" vertical="center"/>
    </xf>
    <xf numFmtId="0" fontId="6" fillId="4" borderId="15" xfId="4" applyFont="1" applyFill="1" applyBorder="1" applyAlignment="1">
      <alignment horizontal="center" vertical="center"/>
    </xf>
    <xf numFmtId="0" fontId="6" fillId="4" borderId="36" xfId="4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Border="1" applyAlignment="1">
      <alignment horizontal="center" vertical="center"/>
    </xf>
    <xf numFmtId="43" fontId="6" fillId="0" borderId="23" xfId="1" applyFont="1" applyBorder="1" applyAlignment="1">
      <alignment horizontal="center" vertical="center"/>
    </xf>
    <xf numFmtId="0" fontId="5" fillId="5" borderId="41" xfId="6" applyFont="1" applyFill="1" applyBorder="1" applyAlignment="1">
      <alignment horizontal="center" vertical="center"/>
    </xf>
    <xf numFmtId="0" fontId="5" fillId="5" borderId="7" xfId="6" applyFont="1" applyFill="1" applyBorder="1" applyAlignment="1">
      <alignment horizontal="center" vertical="center"/>
    </xf>
    <xf numFmtId="0" fontId="5" fillId="5" borderId="42" xfId="6" applyFont="1" applyFill="1" applyBorder="1" applyAlignment="1">
      <alignment horizontal="center" vertical="center"/>
    </xf>
    <xf numFmtId="0" fontId="5" fillId="6" borderId="6" xfId="6" applyFont="1" applyFill="1" applyBorder="1" applyAlignment="1">
      <alignment horizontal="center" vertical="center" wrapText="1"/>
    </xf>
    <xf numFmtId="0" fontId="5" fillId="6" borderId="8" xfId="6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43" fontId="6" fillId="4" borderId="4" xfId="1" applyFont="1" applyFill="1" applyBorder="1" applyAlignment="1">
      <alignment horizontal="right" vertical="center" wrapText="1"/>
    </xf>
    <xf numFmtId="43" fontId="6" fillId="4" borderId="23" xfId="1" applyFont="1" applyFill="1" applyBorder="1" applyAlignment="1">
      <alignment horizontal="right" vertical="center" wrapText="1"/>
    </xf>
    <xf numFmtId="0" fontId="6" fillId="4" borderId="6" xfId="5" applyFont="1" applyFill="1" applyBorder="1" applyAlignment="1">
      <alignment horizontal="center" vertical="center"/>
    </xf>
    <xf numFmtId="0" fontId="6" fillId="4" borderId="42" xfId="5" applyFont="1" applyFill="1" applyBorder="1" applyAlignment="1">
      <alignment horizontal="center" vertical="center"/>
    </xf>
    <xf numFmtId="15" fontId="6" fillId="4" borderId="4" xfId="0" applyNumberFormat="1" applyFont="1" applyFill="1" applyBorder="1" applyAlignment="1">
      <alignment horizontal="center" vertical="center"/>
    </xf>
    <xf numFmtId="15" fontId="6" fillId="4" borderId="23" xfId="0" applyNumberFormat="1" applyFont="1" applyFill="1" applyBorder="1" applyAlignment="1">
      <alignment horizontal="center" vertical="center"/>
    </xf>
    <xf numFmtId="0" fontId="6" fillId="4" borderId="41" xfId="6" applyFont="1" applyFill="1" applyBorder="1" applyAlignment="1">
      <alignment horizontal="right" vertical="center"/>
    </xf>
    <xf numFmtId="0" fontId="6" fillId="4" borderId="7" xfId="6" applyFont="1" applyFill="1" applyBorder="1" applyAlignment="1">
      <alignment horizontal="right" vertical="center"/>
    </xf>
    <xf numFmtId="0" fontId="6" fillId="4" borderId="8" xfId="6" applyFont="1" applyFill="1" applyBorder="1" applyAlignment="1">
      <alignment horizontal="right" vertical="center"/>
    </xf>
    <xf numFmtId="0" fontId="5" fillId="10" borderId="34" xfId="6" applyFont="1" applyFill="1" applyBorder="1" applyAlignment="1">
      <alignment horizontal="right" vertical="center" wrapText="1"/>
    </xf>
    <xf numFmtId="0" fontId="5" fillId="10" borderId="4" xfId="6" applyFont="1" applyFill="1" applyBorder="1" applyAlignment="1">
      <alignment horizontal="right" vertical="center" wrapText="1"/>
    </xf>
    <xf numFmtId="0" fontId="5" fillId="12" borderId="3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13" fillId="6" borderId="34" xfId="6" applyFont="1" applyFill="1" applyBorder="1" applyAlignment="1">
      <alignment horizontal="center" vertical="center"/>
    </xf>
    <xf numFmtId="0" fontId="13" fillId="6" borderId="4" xfId="6" applyFont="1" applyFill="1" applyBorder="1" applyAlignment="1">
      <alignment horizontal="center" vertical="center"/>
    </xf>
    <xf numFmtId="0" fontId="13" fillId="6" borderId="23" xfId="6" applyFont="1" applyFill="1" applyBorder="1" applyAlignment="1">
      <alignment horizontal="center" vertical="center"/>
    </xf>
    <xf numFmtId="0" fontId="5" fillId="4" borderId="4" xfId="6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left" vertical="center"/>
    </xf>
    <xf numFmtId="0" fontId="5" fillId="7" borderId="41" xfId="6" applyFont="1" applyFill="1" applyBorder="1" applyAlignment="1">
      <alignment horizontal="right" vertical="center" wrapText="1"/>
    </xf>
    <xf numFmtId="0" fontId="5" fillId="7" borderId="7" xfId="6" applyFont="1" applyFill="1" applyBorder="1" applyAlignment="1">
      <alignment horizontal="right" vertical="center" wrapText="1"/>
    </xf>
    <xf numFmtId="0" fontId="5" fillId="7" borderId="8" xfId="6" applyFont="1" applyFill="1" applyBorder="1" applyAlignment="1">
      <alignment horizontal="right" vertical="center" wrapText="1"/>
    </xf>
    <xf numFmtId="0" fontId="5" fillId="6" borderId="41" xfId="6" applyFont="1" applyFill="1" applyBorder="1" applyAlignment="1">
      <alignment horizontal="center" vertical="center"/>
    </xf>
    <xf numFmtId="0" fontId="5" fillId="6" borderId="7" xfId="6" applyFont="1" applyFill="1" applyBorder="1" applyAlignment="1">
      <alignment horizontal="center" vertical="center"/>
    </xf>
    <xf numFmtId="0" fontId="5" fillId="6" borderId="42" xfId="6" applyFont="1" applyFill="1" applyBorder="1" applyAlignment="1">
      <alignment horizontal="center" vertical="center"/>
    </xf>
    <xf numFmtId="0" fontId="5" fillId="4" borderId="6" xfId="6" applyFont="1" applyFill="1" applyBorder="1" applyAlignment="1">
      <alignment horizontal="center" vertical="center" wrapText="1"/>
    </xf>
    <xf numFmtId="0" fontId="5" fillId="4" borderId="8" xfId="6" applyFont="1" applyFill="1" applyBorder="1" applyAlignment="1">
      <alignment horizontal="center" vertical="center" wrapText="1"/>
    </xf>
    <xf numFmtId="0" fontId="5" fillId="10" borderId="41" xfId="6" applyFont="1" applyFill="1" applyBorder="1" applyAlignment="1">
      <alignment horizontal="right" vertical="center" wrapText="1"/>
    </xf>
    <xf numFmtId="0" fontId="5" fillId="10" borderId="7" xfId="6" applyFont="1" applyFill="1" applyBorder="1" applyAlignment="1">
      <alignment horizontal="right" vertical="center" wrapText="1"/>
    </xf>
    <xf numFmtId="0" fontId="5" fillId="10" borderId="8" xfId="6" applyFont="1" applyFill="1" applyBorder="1" applyAlignment="1">
      <alignment horizontal="right" vertical="center" wrapText="1"/>
    </xf>
    <xf numFmtId="0" fontId="6" fillId="0" borderId="17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21" xfId="6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horizontal="left" vertical="center" wrapText="1"/>
    </xf>
    <xf numFmtId="0" fontId="6" fillId="0" borderId="12" xfId="6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left" vertical="center" wrapText="1"/>
    </xf>
    <xf numFmtId="2" fontId="6" fillId="8" borderId="18" xfId="0" applyNumberFormat="1" applyFont="1" applyFill="1" applyBorder="1" applyAlignment="1">
      <alignment horizontal="right" vertical="center"/>
    </xf>
    <xf numFmtId="2" fontId="6" fillId="8" borderId="20" xfId="0" applyNumberFormat="1" applyFont="1" applyFill="1" applyBorder="1" applyAlignment="1">
      <alignment horizontal="right" vertical="center"/>
    </xf>
    <xf numFmtId="2" fontId="6" fillId="8" borderId="22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left" vertical="center"/>
    </xf>
    <xf numFmtId="0" fontId="6" fillId="4" borderId="6" xfId="6" applyFont="1" applyFill="1" applyBorder="1" applyAlignment="1">
      <alignment horizontal="left" vertical="center" wrapText="1"/>
    </xf>
    <xf numFmtId="0" fontId="6" fillId="4" borderId="8" xfId="6" applyFont="1" applyFill="1" applyBorder="1" applyAlignment="1">
      <alignment horizontal="left" vertical="center" wrapText="1"/>
    </xf>
    <xf numFmtId="0" fontId="5" fillId="7" borderId="41" xfId="6" applyFont="1" applyFill="1" applyBorder="1" applyAlignment="1">
      <alignment horizontal="right" vertical="center"/>
    </xf>
    <xf numFmtId="0" fontId="5" fillId="7" borderId="7" xfId="6" applyFont="1" applyFill="1" applyBorder="1" applyAlignment="1">
      <alignment horizontal="right" vertical="center"/>
    </xf>
    <xf numFmtId="0" fontId="5" fillId="7" borderId="8" xfId="6" applyFont="1" applyFill="1" applyBorder="1" applyAlignment="1">
      <alignment horizontal="right" vertical="center"/>
    </xf>
    <xf numFmtId="0" fontId="10" fillId="13" borderId="41" xfId="6" applyFont="1" applyFill="1" applyBorder="1" applyAlignment="1">
      <alignment horizontal="center" vertical="center"/>
    </xf>
    <xf numFmtId="0" fontId="10" fillId="13" borderId="7" xfId="6" applyFont="1" applyFill="1" applyBorder="1" applyAlignment="1">
      <alignment horizontal="center" vertical="center"/>
    </xf>
    <xf numFmtId="0" fontId="10" fillId="13" borderId="42" xfId="6" applyFont="1" applyFill="1" applyBorder="1" applyAlignment="1">
      <alignment horizontal="center" vertical="center"/>
    </xf>
    <xf numFmtId="0" fontId="10" fillId="13" borderId="6" xfId="6" applyFont="1" applyFill="1" applyBorder="1" applyAlignment="1">
      <alignment horizontal="center" vertical="center" wrapText="1"/>
    </xf>
    <xf numFmtId="0" fontId="10" fillId="13" borderId="7" xfId="6" applyFont="1" applyFill="1" applyBorder="1" applyAlignment="1">
      <alignment horizontal="center" vertical="center" wrapText="1"/>
    </xf>
    <xf numFmtId="0" fontId="10" fillId="13" borderId="8" xfId="6" applyFont="1" applyFill="1" applyBorder="1" applyAlignment="1">
      <alignment horizontal="center" vertical="center" wrapText="1"/>
    </xf>
    <xf numFmtId="0" fontId="10" fillId="13" borderId="41" xfId="6" applyFont="1" applyFill="1" applyBorder="1" applyAlignment="1">
      <alignment horizontal="right" vertical="center" wrapText="1"/>
    </xf>
    <xf numFmtId="0" fontId="10" fillId="13" borderId="7" xfId="6" applyFont="1" applyFill="1" applyBorder="1" applyAlignment="1">
      <alignment horizontal="right" vertical="center" wrapText="1"/>
    </xf>
    <xf numFmtId="0" fontId="10" fillId="13" borderId="8" xfId="6" applyFont="1" applyFill="1" applyBorder="1" applyAlignment="1">
      <alignment horizontal="right" vertical="center" wrapText="1"/>
    </xf>
    <xf numFmtId="0" fontId="5" fillId="5" borderId="34" xfId="6" applyFont="1" applyFill="1" applyBorder="1" applyAlignment="1">
      <alignment horizontal="center" vertical="center"/>
    </xf>
    <xf numFmtId="0" fontId="5" fillId="5" borderId="4" xfId="6" applyFont="1" applyFill="1" applyBorder="1" applyAlignment="1">
      <alignment horizontal="center" vertical="center"/>
    </xf>
    <xf numFmtId="0" fontId="5" fillId="5" borderId="23" xfId="6" applyFont="1" applyFill="1" applyBorder="1" applyAlignment="1">
      <alignment horizontal="center" vertical="center"/>
    </xf>
    <xf numFmtId="0" fontId="6" fillId="8" borderId="17" xfId="6" applyFont="1" applyFill="1" applyBorder="1" applyAlignment="1">
      <alignment horizontal="center" vertical="center" wrapText="1"/>
    </xf>
    <xf numFmtId="0" fontId="6" fillId="8" borderId="21" xfId="6" applyFont="1" applyFill="1" applyBorder="1" applyAlignment="1">
      <alignment horizontal="center" vertical="center" wrapText="1"/>
    </xf>
    <xf numFmtId="0" fontId="6" fillId="8" borderId="9" xfId="6" applyFont="1" applyFill="1" applyBorder="1" applyAlignment="1">
      <alignment horizontal="left" vertical="center" wrapText="1"/>
    </xf>
    <xf numFmtId="0" fontId="6" fillId="8" borderId="10" xfId="6" applyFont="1" applyFill="1" applyBorder="1" applyAlignment="1">
      <alignment horizontal="left" vertical="center" wrapText="1"/>
    </xf>
    <xf numFmtId="0" fontId="6" fillId="8" borderId="13" xfId="6" applyFont="1" applyFill="1" applyBorder="1" applyAlignment="1">
      <alignment horizontal="left" vertical="center" wrapText="1"/>
    </xf>
    <xf numFmtId="0" fontId="6" fillId="8" borderId="14" xfId="6" applyFont="1" applyFill="1" applyBorder="1" applyAlignment="1">
      <alignment horizontal="left" vertical="center" wrapText="1"/>
    </xf>
    <xf numFmtId="4" fontId="6" fillId="8" borderId="18" xfId="0" applyNumberFormat="1" applyFont="1" applyFill="1" applyBorder="1" applyAlignment="1">
      <alignment horizontal="right" vertical="center"/>
    </xf>
    <xf numFmtId="4" fontId="6" fillId="8" borderId="22" xfId="0" applyNumberFormat="1" applyFont="1" applyFill="1" applyBorder="1" applyAlignment="1">
      <alignment horizontal="right" vertical="center"/>
    </xf>
    <xf numFmtId="0" fontId="6" fillId="4" borderId="4" xfId="6" applyFont="1" applyFill="1" applyBorder="1" applyAlignment="1">
      <alignment horizontal="left" vertical="center" wrapText="1"/>
    </xf>
    <xf numFmtId="0" fontId="5" fillId="7" borderId="34" xfId="6" applyFont="1" applyFill="1" applyBorder="1" applyAlignment="1">
      <alignment horizontal="right" vertical="center" wrapText="1"/>
    </xf>
    <xf numFmtId="0" fontId="5" fillId="7" borderId="4" xfId="6" applyFont="1" applyFill="1" applyBorder="1" applyAlignment="1">
      <alignment horizontal="right" vertical="center" wrapText="1"/>
    </xf>
    <xf numFmtId="0" fontId="5" fillId="12" borderId="34" xfId="6" applyFont="1" applyFill="1" applyBorder="1" applyAlignment="1">
      <alignment horizontal="center" vertical="center" wrapText="1"/>
    </xf>
    <xf numFmtId="0" fontId="5" fillId="12" borderId="4" xfId="6" applyFont="1" applyFill="1" applyBorder="1" applyAlignment="1">
      <alignment horizontal="center" vertical="center" wrapText="1"/>
    </xf>
    <xf numFmtId="0" fontId="5" fillId="4" borderId="6" xfId="6" applyFont="1" applyFill="1" applyBorder="1" applyAlignment="1">
      <alignment horizontal="left" vertical="center"/>
    </xf>
    <xf numFmtId="0" fontId="5" fillId="4" borderId="8" xfId="6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4" xfId="6" applyFont="1" applyFill="1" applyBorder="1" applyAlignment="1">
      <alignment horizontal="left" vertical="center" wrapText="1"/>
    </xf>
    <xf numFmtId="0" fontId="5" fillId="6" borderId="42" xfId="6" applyFont="1" applyFill="1" applyBorder="1" applyAlignment="1">
      <alignment horizontal="center" vertical="center" wrapText="1"/>
    </xf>
    <xf numFmtId="0" fontId="6" fillId="4" borderId="6" xfId="6" applyFont="1" applyFill="1" applyBorder="1" applyAlignment="1">
      <alignment horizontal="justify" vertical="center" wrapText="1"/>
    </xf>
    <xf numFmtId="0" fontId="6" fillId="4" borderId="8" xfId="6" applyFont="1" applyFill="1" applyBorder="1" applyAlignment="1">
      <alignment horizontal="justify" vertical="center" wrapText="1"/>
    </xf>
    <xf numFmtId="0" fontId="5" fillId="13" borderId="41" xfId="6" applyFont="1" applyFill="1" applyBorder="1" applyAlignment="1">
      <alignment horizontal="center" vertical="center"/>
    </xf>
    <xf numFmtId="0" fontId="5" fillId="13" borderId="7" xfId="6" applyFont="1" applyFill="1" applyBorder="1" applyAlignment="1">
      <alignment horizontal="center" vertical="center"/>
    </xf>
    <xf numFmtId="0" fontId="5" fillId="13" borderId="42" xfId="6" applyFont="1" applyFill="1" applyBorder="1" applyAlignment="1">
      <alignment horizontal="center" vertical="center"/>
    </xf>
    <xf numFmtId="0" fontId="5" fillId="13" borderId="6" xfId="6" applyFont="1" applyFill="1" applyBorder="1" applyAlignment="1">
      <alignment horizontal="center" vertical="center" wrapText="1"/>
    </xf>
    <xf numFmtId="0" fontId="5" fillId="13" borderId="7" xfId="6" applyFont="1" applyFill="1" applyBorder="1" applyAlignment="1">
      <alignment horizontal="center" vertical="center" wrapText="1"/>
    </xf>
    <xf numFmtId="0" fontId="5" fillId="13" borderId="8" xfId="6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5" borderId="37" xfId="6" applyFont="1" applyFill="1" applyBorder="1" applyAlignment="1">
      <alignment horizontal="center" vertical="center"/>
    </xf>
    <xf numFmtId="0" fontId="5" fillId="5" borderId="16" xfId="6" applyFont="1" applyFill="1" applyBorder="1" applyAlignment="1">
      <alignment horizontal="center" vertical="center"/>
    </xf>
    <xf numFmtId="0" fontId="5" fillId="5" borderId="38" xfId="6" applyFont="1" applyFill="1" applyBorder="1" applyAlignment="1">
      <alignment horizontal="center" vertical="center"/>
    </xf>
    <xf numFmtId="164" fontId="5" fillId="0" borderId="6" xfId="3" applyNumberFormat="1" applyFont="1" applyFill="1" applyBorder="1" applyAlignment="1">
      <alignment horizontal="right" vertical="center"/>
    </xf>
    <xf numFmtId="164" fontId="5" fillId="0" borderId="8" xfId="3" applyNumberFormat="1" applyFont="1" applyFill="1" applyBorder="1" applyAlignment="1">
      <alignment horizontal="right" vertical="center"/>
    </xf>
    <xf numFmtId="0" fontId="5" fillId="13" borderId="41" xfId="6" applyFont="1" applyFill="1" applyBorder="1" applyAlignment="1">
      <alignment horizontal="right" vertical="center" wrapText="1"/>
    </xf>
    <xf numFmtId="0" fontId="5" fillId="13" borderId="7" xfId="6" applyFont="1" applyFill="1" applyBorder="1" applyAlignment="1">
      <alignment horizontal="right" vertical="center" wrapText="1"/>
    </xf>
    <xf numFmtId="0" fontId="5" fillId="13" borderId="8" xfId="6" applyFont="1" applyFill="1" applyBorder="1" applyAlignment="1">
      <alignment horizontal="right" vertical="center" wrapText="1"/>
    </xf>
    <xf numFmtId="0" fontId="6" fillId="6" borderId="6" xfId="6" applyFont="1" applyFill="1" applyBorder="1" applyAlignment="1">
      <alignment horizontal="left" vertical="center" wrapText="1"/>
    </xf>
    <xf numFmtId="0" fontId="6" fillId="6" borderId="7" xfId="6" applyFont="1" applyFill="1" applyBorder="1" applyAlignment="1">
      <alignment horizontal="left" vertical="center" wrapText="1"/>
    </xf>
    <xf numFmtId="0" fontId="6" fillId="6" borderId="8" xfId="6" applyFont="1" applyFill="1" applyBorder="1" applyAlignment="1">
      <alignment horizontal="left" vertical="center" wrapText="1"/>
    </xf>
    <xf numFmtId="0" fontId="6" fillId="6" borderId="9" xfId="6" applyFont="1" applyFill="1" applyBorder="1" applyAlignment="1">
      <alignment horizontal="left" vertical="center" wrapText="1"/>
    </xf>
    <xf numFmtId="0" fontId="6" fillId="6" borderId="15" xfId="6" applyFont="1" applyFill="1" applyBorder="1" applyAlignment="1">
      <alignment horizontal="left" vertical="center" wrapText="1"/>
    </xf>
    <xf numFmtId="0" fontId="6" fillId="6" borderId="10" xfId="6" applyFont="1" applyFill="1" applyBorder="1" applyAlignment="1">
      <alignment horizontal="left" vertical="center" wrapText="1"/>
    </xf>
    <xf numFmtId="0" fontId="5" fillId="7" borderId="24" xfId="6" applyFont="1" applyFill="1" applyBorder="1" applyAlignment="1">
      <alignment horizontal="right" vertical="center" wrapText="1"/>
    </xf>
    <xf numFmtId="0" fontId="5" fillId="7" borderId="28" xfId="6" applyFont="1" applyFill="1" applyBorder="1" applyAlignment="1">
      <alignment horizontal="right" vertical="center" wrapText="1"/>
    </xf>
    <xf numFmtId="0" fontId="5" fillId="7" borderId="29" xfId="6" applyFont="1" applyFill="1" applyBorder="1" applyAlignment="1">
      <alignment horizontal="right" vertical="center" wrapText="1"/>
    </xf>
    <xf numFmtId="164" fontId="5" fillId="0" borderId="9" xfId="3" applyNumberFormat="1" applyFont="1" applyFill="1" applyBorder="1" applyAlignment="1">
      <alignment horizontal="right" vertical="center"/>
    </xf>
    <xf numFmtId="164" fontId="5" fillId="0" borderId="10" xfId="3" applyNumberFormat="1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7" borderId="37" xfId="6" applyFont="1" applyFill="1" applyBorder="1" applyAlignment="1">
      <alignment horizontal="right" vertical="center" wrapText="1"/>
    </xf>
    <xf numFmtId="0" fontId="5" fillId="7" borderId="16" xfId="6" applyFont="1" applyFill="1" applyBorder="1" applyAlignment="1">
      <alignment horizontal="right" vertical="center" wrapText="1"/>
    </xf>
    <xf numFmtId="0" fontId="5" fillId="7" borderId="14" xfId="6" applyFont="1" applyFill="1" applyBorder="1" applyAlignment="1">
      <alignment horizontal="right" vertical="center" wrapText="1"/>
    </xf>
    <xf numFmtId="0" fontId="5" fillId="5" borderId="41" xfId="6" applyFont="1" applyFill="1" applyBorder="1" applyAlignment="1">
      <alignment horizontal="center" vertical="center" wrapText="1"/>
    </xf>
    <xf numFmtId="0" fontId="5" fillId="5" borderId="7" xfId="6" applyFont="1" applyFill="1" applyBorder="1" applyAlignment="1">
      <alignment horizontal="center" vertical="center" wrapText="1"/>
    </xf>
    <xf numFmtId="0" fontId="5" fillId="5" borderId="42" xfId="6" applyFont="1" applyFill="1" applyBorder="1" applyAlignment="1">
      <alignment horizontal="center" vertical="center" wrapText="1"/>
    </xf>
    <xf numFmtId="0" fontId="3" fillId="4" borderId="6" xfId="5" applyFont="1" applyFill="1" applyBorder="1" applyAlignment="1">
      <alignment horizontal="center" vertical="center"/>
    </xf>
    <xf numFmtId="0" fontId="3" fillId="4" borderId="37" xfId="4" applyFont="1" applyFill="1" applyBorder="1" applyAlignment="1">
      <alignment horizontal="center" vertical="center"/>
    </xf>
    <xf numFmtId="0" fontId="3" fillId="4" borderId="35" xfId="4" applyFont="1" applyFill="1" applyBorder="1" applyAlignment="1">
      <alignment horizontal="center" vertical="center"/>
    </xf>
    <xf numFmtId="15" fontId="3" fillId="4" borderId="4" xfId="0" applyNumberFormat="1" applyFont="1" applyFill="1" applyBorder="1" applyAlignment="1">
      <alignment horizontal="center" vertical="center"/>
    </xf>
    <xf numFmtId="0" fontId="26" fillId="29" borderId="35" xfId="0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 wrapText="1"/>
    </xf>
    <xf numFmtId="0" fontId="26" fillId="29" borderId="43" xfId="0" applyFont="1" applyFill="1" applyBorder="1" applyAlignment="1">
      <alignment horizontal="center" vertical="center" wrapText="1"/>
    </xf>
    <xf numFmtId="43" fontId="26" fillId="29" borderId="2" xfId="1" applyFont="1" applyFill="1" applyBorder="1" applyAlignment="1">
      <alignment horizontal="right" vertical="center" wrapText="1"/>
    </xf>
    <xf numFmtId="43" fontId="26" fillId="29" borderId="50" xfId="1" applyFont="1" applyFill="1" applyBorder="1" applyAlignment="1">
      <alignment horizontal="right" vertical="center" wrapText="1"/>
    </xf>
  </cellXfs>
  <cellStyles count="8">
    <cellStyle name="Moeda" xfId="2" builtinId="4"/>
    <cellStyle name="Normal" xfId="0" builtinId="0"/>
    <cellStyle name="Normal 2" xfId="6"/>
    <cellStyle name="Normal 3" xfId="7"/>
    <cellStyle name="Normal 4" xfId="4"/>
    <cellStyle name="Normal 5" xfId="5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af-p101296\AppData\Local\Temp\Temp1_ETP%20-%20112022.zip\ETP%20RESUM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TOTAL"/>
      <sheetName val="QUADRO_RESUMO - Alfenas"/>
      <sheetName val="QUADRO_RESUMO - Varginha"/>
      <sheetName val="QUADRO_RESUMO - Poços"/>
      <sheetName val="Uniformes"/>
      <sheetName val="Demanda Geral"/>
      <sheetName val="Quantitativo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Analista de Mídias Sociais (CBO 2534-05)</v>
          </cell>
          <cell r="E2">
            <v>2</v>
          </cell>
          <cell r="F2">
            <v>2</v>
          </cell>
          <cell r="G2">
            <v>1</v>
          </cell>
        </row>
        <row r="3">
          <cell r="A3" t="str">
            <v>Auxiliar Administrativo - Nível 1</v>
          </cell>
          <cell r="E3">
            <v>2</v>
          </cell>
          <cell r="F3">
            <v>2</v>
          </cell>
          <cell r="G3">
            <v>2</v>
          </cell>
        </row>
        <row r="4">
          <cell r="A4" t="str">
            <v>Auxiliar Administrativo - Nível 1</v>
          </cell>
          <cell r="E4">
            <v>1</v>
          </cell>
          <cell r="F4">
            <v>1</v>
          </cell>
          <cell r="G4">
            <v>1</v>
          </cell>
        </row>
        <row r="5">
          <cell r="A5" t="str">
            <v>Auxiliar Administrativo - Nível 1</v>
          </cell>
          <cell r="E5">
            <v>1</v>
          </cell>
          <cell r="F5">
            <v>1</v>
          </cell>
          <cell r="G5">
            <v>0</v>
          </cell>
        </row>
        <row r="6">
          <cell r="A6" t="str">
            <v>Auxiliar Administrativo - Nível 1</v>
          </cell>
          <cell r="E6">
            <v>1</v>
          </cell>
          <cell r="F6">
            <v>1</v>
          </cell>
          <cell r="G6">
            <v>0</v>
          </cell>
        </row>
        <row r="7">
          <cell r="A7" t="str">
            <v>Auxiliar Administrativo - Nível 1</v>
          </cell>
          <cell r="E7">
            <v>1</v>
          </cell>
          <cell r="F7">
            <v>1</v>
          </cell>
          <cell r="G7">
            <v>1</v>
          </cell>
        </row>
        <row r="8">
          <cell r="A8" t="str">
            <v>Auxiliar Administrativo - Nível 1</v>
          </cell>
          <cell r="E8">
            <v>1</v>
          </cell>
          <cell r="F8">
            <v>1</v>
          </cell>
          <cell r="G8">
            <v>1</v>
          </cell>
        </row>
        <row r="9">
          <cell r="A9" t="str">
            <v>Auxiliar Administrativo - Nível 1</v>
          </cell>
          <cell r="E9">
            <v>1</v>
          </cell>
          <cell r="F9">
            <v>1</v>
          </cell>
          <cell r="G9">
            <v>1</v>
          </cell>
        </row>
        <row r="10">
          <cell r="A10" t="str">
            <v>Auxiliar Administrativo - Nível 1</v>
          </cell>
          <cell r="E10">
            <v>1</v>
          </cell>
          <cell r="F10">
            <v>1</v>
          </cell>
          <cell r="G10">
            <v>1</v>
          </cell>
        </row>
        <row r="11">
          <cell r="A11" t="str">
            <v>Auxiliar Administrativo - Nível 1 - 30h</v>
          </cell>
          <cell r="E11">
            <v>2</v>
          </cell>
          <cell r="F11">
            <v>2</v>
          </cell>
          <cell r="G11">
            <v>2</v>
          </cell>
        </row>
        <row r="12">
          <cell r="A12" t="str">
            <v>Auxiliar Administrativo - Nível 1</v>
          </cell>
          <cell r="E12">
            <v>1</v>
          </cell>
          <cell r="F12">
            <v>1</v>
          </cell>
          <cell r="G12">
            <v>1</v>
          </cell>
        </row>
        <row r="13">
          <cell r="A13" t="str">
            <v>Auxiliar Administrativo - Nível 1</v>
          </cell>
          <cell r="E13">
            <v>8</v>
          </cell>
          <cell r="F13">
            <v>6</v>
          </cell>
          <cell r="G13">
            <v>4</v>
          </cell>
        </row>
        <row r="14">
          <cell r="A14" t="str">
            <v>Auxiliar Administrativo - Nível 1</v>
          </cell>
          <cell r="E14">
            <v>1</v>
          </cell>
          <cell r="F14">
            <v>1</v>
          </cell>
          <cell r="G14">
            <v>1</v>
          </cell>
        </row>
        <row r="15">
          <cell r="A15" t="str">
            <v>Auxiliar Administrativo - Nível 1</v>
          </cell>
          <cell r="E15">
            <v>3</v>
          </cell>
          <cell r="F15">
            <v>3</v>
          </cell>
          <cell r="G15">
            <v>3</v>
          </cell>
        </row>
        <row r="16">
          <cell r="A16" t="str">
            <v>Auxiliar Administrativo - Nível 1</v>
          </cell>
          <cell r="E16">
            <v>2</v>
          </cell>
          <cell r="F16">
            <v>2</v>
          </cell>
          <cell r="G16">
            <v>2</v>
          </cell>
        </row>
        <row r="17">
          <cell r="A17" t="str">
            <v>Auxiliar Administrativo - Nível 1</v>
          </cell>
          <cell r="E17">
            <v>2</v>
          </cell>
          <cell r="F17">
            <v>2</v>
          </cell>
          <cell r="G17">
            <v>0</v>
          </cell>
        </row>
        <row r="18">
          <cell r="A18" t="str">
            <v>Auxiliar Administrativo - Nível 1</v>
          </cell>
          <cell r="E18">
            <v>2</v>
          </cell>
          <cell r="F18">
            <v>2</v>
          </cell>
          <cell r="G18">
            <v>2</v>
          </cell>
        </row>
        <row r="19">
          <cell r="A19" t="str">
            <v>Auxiliar Administrativo - Nível 1</v>
          </cell>
          <cell r="E19">
            <v>1</v>
          </cell>
          <cell r="F19">
            <v>1</v>
          </cell>
          <cell r="G19">
            <v>1</v>
          </cell>
        </row>
        <row r="20">
          <cell r="A20" t="str">
            <v>Auxiliar Administrativo - Nível 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Auxiliar Administrativo - Nível 1</v>
          </cell>
          <cell r="E21">
            <v>1</v>
          </cell>
          <cell r="F21">
            <v>1</v>
          </cell>
          <cell r="G21">
            <v>1</v>
          </cell>
        </row>
        <row r="22">
          <cell r="A22" t="str">
            <v>Auxiliar Administrativo - Nível 1</v>
          </cell>
          <cell r="E22">
            <v>6</v>
          </cell>
          <cell r="F22">
            <v>1</v>
          </cell>
          <cell r="G22">
            <v>2</v>
          </cell>
        </row>
        <row r="23">
          <cell r="A23" t="str">
            <v>Auxiliar Administrativo - Nível 1</v>
          </cell>
          <cell r="E23">
            <v>1</v>
          </cell>
          <cell r="F23">
            <v>1</v>
          </cell>
          <cell r="G23">
            <v>1</v>
          </cell>
        </row>
        <row r="24">
          <cell r="A24" t="str">
            <v>Auxiliar Administrativo - Nível 1</v>
          </cell>
          <cell r="E24">
            <v>1</v>
          </cell>
          <cell r="F24">
            <v>1</v>
          </cell>
          <cell r="G24">
            <v>1</v>
          </cell>
        </row>
        <row r="25">
          <cell r="A25" t="str">
            <v>Auxiliar Administrativo - Nível 1</v>
          </cell>
          <cell r="E25">
            <v>1</v>
          </cell>
          <cell r="F25">
            <v>1</v>
          </cell>
          <cell r="G25">
            <v>1</v>
          </cell>
        </row>
        <row r="26">
          <cell r="A26" t="str">
            <v>Auxiliar Administrativo - Nível 1</v>
          </cell>
          <cell r="E26">
            <v>1</v>
          </cell>
          <cell r="F26">
            <v>1</v>
          </cell>
          <cell r="G26">
            <v>1</v>
          </cell>
        </row>
        <row r="27">
          <cell r="A27" t="str">
            <v>Auxiliar Administrativo - Nível 1</v>
          </cell>
          <cell r="E27">
            <v>1</v>
          </cell>
          <cell r="F27">
            <v>1</v>
          </cell>
          <cell r="G27">
            <v>1</v>
          </cell>
        </row>
        <row r="28">
          <cell r="A28" t="str">
            <v>Auxiliar Administrativo - Nível 1</v>
          </cell>
          <cell r="E28">
            <v>2</v>
          </cell>
          <cell r="F28">
            <v>1</v>
          </cell>
          <cell r="G28">
            <v>1</v>
          </cell>
        </row>
        <row r="29">
          <cell r="A29" t="str">
            <v>Auxiliar Administrativo - Nível 1 - 30h</v>
          </cell>
          <cell r="E29">
            <v>1</v>
          </cell>
          <cell r="F29">
            <v>1</v>
          </cell>
          <cell r="G29">
            <v>1</v>
          </cell>
        </row>
        <row r="30">
          <cell r="A30" t="str">
            <v>Auxiliar Administrativo - Nível 1</v>
          </cell>
          <cell r="E30">
            <v>1</v>
          </cell>
          <cell r="F30">
            <v>1</v>
          </cell>
          <cell r="G30">
            <v>1</v>
          </cell>
        </row>
        <row r="31">
          <cell r="A31" t="str">
            <v>Auxiliar Administrativo - Nível 1</v>
          </cell>
          <cell r="E31">
            <v>1</v>
          </cell>
          <cell r="F31">
            <v>1</v>
          </cell>
          <cell r="G31">
            <v>1</v>
          </cell>
        </row>
        <row r="32">
          <cell r="A32" t="str">
            <v>Auxiliar Administrativo - Nível 1</v>
          </cell>
          <cell r="E32">
            <v>1</v>
          </cell>
          <cell r="F32">
            <v>1</v>
          </cell>
          <cell r="G32">
            <v>1</v>
          </cell>
        </row>
        <row r="33">
          <cell r="A33" t="str">
            <v>Auxiliar Administrativo - Nível 1</v>
          </cell>
          <cell r="E33">
            <v>1</v>
          </cell>
          <cell r="F33">
            <v>1</v>
          </cell>
          <cell r="G33">
            <v>1</v>
          </cell>
        </row>
        <row r="34">
          <cell r="A34" t="str">
            <v>Auxiliar Administrativo - Nível 1</v>
          </cell>
          <cell r="E34">
            <v>1</v>
          </cell>
          <cell r="F34">
            <v>1</v>
          </cell>
          <cell r="G34">
            <v>1</v>
          </cell>
        </row>
        <row r="35">
          <cell r="A35" t="str">
            <v>Auxiliar Administrativo - Nível 1</v>
          </cell>
          <cell r="E35">
            <v>1</v>
          </cell>
          <cell r="F35">
            <v>1</v>
          </cell>
          <cell r="G35">
            <v>1</v>
          </cell>
        </row>
        <row r="36">
          <cell r="A36" t="str">
            <v>Auxiliar Administrativo - Nível 1</v>
          </cell>
          <cell r="E36">
            <v>1</v>
          </cell>
          <cell r="F36">
            <v>1</v>
          </cell>
          <cell r="G36">
            <v>1</v>
          </cell>
        </row>
        <row r="37">
          <cell r="A37" t="str">
            <v>Auxiliar Administrativo - Nível 1</v>
          </cell>
          <cell r="E37">
            <v>1</v>
          </cell>
          <cell r="F37">
            <v>0</v>
          </cell>
          <cell r="G37">
            <v>0</v>
          </cell>
        </row>
        <row r="38">
          <cell r="A38" t="str">
            <v>Auxiliar Administrativo - Nível 1</v>
          </cell>
          <cell r="E38">
            <v>1</v>
          </cell>
          <cell r="F38">
            <v>1</v>
          </cell>
          <cell r="G38">
            <v>1</v>
          </cell>
        </row>
        <row r="39">
          <cell r="A39" t="str">
            <v>Auxiliar Administrativo - Nível 1</v>
          </cell>
          <cell r="E39">
            <v>1</v>
          </cell>
          <cell r="F39">
            <v>1</v>
          </cell>
          <cell r="G39">
            <v>1</v>
          </cell>
        </row>
        <row r="40">
          <cell r="A40" t="str">
            <v>Auxiliar Administrativo - Nível 1</v>
          </cell>
          <cell r="E40">
            <v>1</v>
          </cell>
          <cell r="F40">
            <v>0</v>
          </cell>
          <cell r="G40">
            <v>0</v>
          </cell>
        </row>
        <row r="41">
          <cell r="A41" t="str">
            <v>Auxiliar Administrativo - Nível 1</v>
          </cell>
          <cell r="E41">
            <v>3</v>
          </cell>
          <cell r="F41">
            <v>2</v>
          </cell>
          <cell r="G41">
            <v>2</v>
          </cell>
        </row>
        <row r="42">
          <cell r="A42" t="str">
            <v>Auxiliar Administrativo - Nível 1</v>
          </cell>
          <cell r="E42">
            <v>7</v>
          </cell>
          <cell r="F42">
            <v>6</v>
          </cell>
          <cell r="G42">
            <v>0</v>
          </cell>
        </row>
        <row r="43">
          <cell r="A43" t="str">
            <v>Auxiliar Administrativo - Nível 1</v>
          </cell>
          <cell r="E43">
            <v>2</v>
          </cell>
          <cell r="F43">
            <v>1</v>
          </cell>
          <cell r="G43">
            <v>1</v>
          </cell>
        </row>
        <row r="44">
          <cell r="A44" t="str">
            <v>Auxiliar Administrativo - Nível 1</v>
          </cell>
          <cell r="E44">
            <v>1</v>
          </cell>
          <cell r="F44">
            <v>1</v>
          </cell>
          <cell r="G44">
            <v>1</v>
          </cell>
        </row>
        <row r="45">
          <cell r="A45" t="str">
            <v>Auxiliar Administrativo - Nível 1</v>
          </cell>
          <cell r="E45">
            <v>1</v>
          </cell>
          <cell r="F45">
            <v>1</v>
          </cell>
          <cell r="G45">
            <v>0</v>
          </cell>
        </row>
        <row r="46">
          <cell r="A46" t="str">
            <v>Auxiliar Administrativo - Nível 1</v>
          </cell>
          <cell r="E46">
            <v>2</v>
          </cell>
          <cell r="F46">
            <v>1</v>
          </cell>
          <cell r="G46">
            <v>1</v>
          </cell>
        </row>
        <row r="47">
          <cell r="A47" t="str">
            <v>Auxiliar Administrativo - Nível 1</v>
          </cell>
          <cell r="E47">
            <v>1</v>
          </cell>
          <cell r="F47">
            <v>1</v>
          </cell>
          <cell r="G47">
            <v>0</v>
          </cell>
        </row>
        <row r="48">
          <cell r="A48" t="str">
            <v>Auxiliar Administrativo - Nível 1</v>
          </cell>
          <cell r="E48">
            <v>1</v>
          </cell>
          <cell r="F48">
            <v>1</v>
          </cell>
          <cell r="G48">
            <v>1</v>
          </cell>
        </row>
        <row r="49">
          <cell r="A49" t="str">
            <v>Técnico de suporte ao usuário de TI (CBO 3172-10)</v>
          </cell>
          <cell r="E49">
            <v>1</v>
          </cell>
          <cell r="F49">
            <v>1</v>
          </cell>
          <cell r="G49">
            <v>1</v>
          </cell>
        </row>
        <row r="50">
          <cell r="A50" t="str">
            <v>Auxiliar Administrativo - Nível 1</v>
          </cell>
          <cell r="E50">
            <v>2</v>
          </cell>
          <cell r="F50">
            <v>2</v>
          </cell>
          <cell r="G50">
            <v>0</v>
          </cell>
        </row>
        <row r="51">
          <cell r="A51" t="str">
            <v>Auxiliar Administrativo - Nível 1</v>
          </cell>
          <cell r="E51">
            <v>1</v>
          </cell>
          <cell r="F51">
            <v>1</v>
          </cell>
          <cell r="G51">
            <v>1</v>
          </cell>
        </row>
        <row r="52">
          <cell r="A52" t="str">
            <v>Auxiliar Administrativo - Nível 1 - 30h</v>
          </cell>
          <cell r="E52">
            <v>1</v>
          </cell>
          <cell r="F52">
            <v>1</v>
          </cell>
          <cell r="G52">
            <v>1</v>
          </cell>
        </row>
        <row r="53">
          <cell r="A53" t="str">
            <v>Auxiliar Administrativo - Nível 1 - 30h</v>
          </cell>
          <cell r="E53">
            <v>2</v>
          </cell>
          <cell r="F53">
            <v>2</v>
          </cell>
          <cell r="G53">
            <v>2</v>
          </cell>
        </row>
        <row r="54">
          <cell r="A54" t="str">
            <v>Auxiliar Administrativo - Nível 1 - 30h</v>
          </cell>
          <cell r="E54">
            <v>2</v>
          </cell>
          <cell r="F54">
            <v>2</v>
          </cell>
          <cell r="G54">
            <v>0</v>
          </cell>
        </row>
        <row r="55">
          <cell r="A55" t="str">
            <v>Auxiliar Administrativo - Nível 1 - 30h</v>
          </cell>
          <cell r="E55">
            <v>1</v>
          </cell>
          <cell r="F55">
            <v>1</v>
          </cell>
          <cell r="G55">
            <v>0</v>
          </cell>
        </row>
        <row r="56">
          <cell r="A56" t="str">
            <v>Auxiliar Administrativo - Nível 2</v>
          </cell>
          <cell r="E56">
            <v>1</v>
          </cell>
          <cell r="F56">
            <v>1</v>
          </cell>
          <cell r="G56">
            <v>1</v>
          </cell>
        </row>
        <row r="57">
          <cell r="A57" t="str">
            <v>Auxiliar Administrativo - Nível 2</v>
          </cell>
          <cell r="E57">
            <v>1</v>
          </cell>
          <cell r="F57">
            <v>1</v>
          </cell>
          <cell r="G57">
            <v>0</v>
          </cell>
        </row>
        <row r="58">
          <cell r="A58" t="str">
            <v>Auxiliar Administrativo - Nível 2</v>
          </cell>
          <cell r="E58">
            <v>1</v>
          </cell>
          <cell r="F58">
            <v>1</v>
          </cell>
          <cell r="G58">
            <v>1</v>
          </cell>
        </row>
        <row r="59">
          <cell r="A59" t="str">
            <v>Auxiliar Administrativo - Nível 2</v>
          </cell>
          <cell r="E59">
            <v>1</v>
          </cell>
          <cell r="F59">
            <v>1</v>
          </cell>
          <cell r="G59">
            <v>0</v>
          </cell>
        </row>
        <row r="60">
          <cell r="A60" t="str">
            <v>Auxiliar Administrativo - Nível 2</v>
          </cell>
          <cell r="E60">
            <v>2</v>
          </cell>
          <cell r="F60">
            <v>1</v>
          </cell>
          <cell r="G60">
            <v>0</v>
          </cell>
        </row>
        <row r="61">
          <cell r="A61" t="str">
            <v>Auxiliar Administrativo - Nível 2</v>
          </cell>
          <cell r="E61">
            <v>1</v>
          </cell>
          <cell r="F61">
            <v>1</v>
          </cell>
          <cell r="G61">
            <v>0</v>
          </cell>
        </row>
        <row r="62">
          <cell r="A62" t="str">
            <v>Auxiliar Administrativo - Nível 2</v>
          </cell>
          <cell r="E62">
            <v>2</v>
          </cell>
          <cell r="F62">
            <v>1</v>
          </cell>
          <cell r="G62">
            <v>0</v>
          </cell>
        </row>
        <row r="63">
          <cell r="A63" t="str">
            <v>Auxiliar Administrativo - Nível 2</v>
          </cell>
          <cell r="E63">
            <v>1</v>
          </cell>
          <cell r="F63">
            <v>1</v>
          </cell>
          <cell r="G63">
            <v>1</v>
          </cell>
        </row>
        <row r="64">
          <cell r="A64" t="str">
            <v>Auxiliar Administrativo - Nível 2</v>
          </cell>
          <cell r="E64">
            <v>1</v>
          </cell>
          <cell r="F64">
            <v>1</v>
          </cell>
          <cell r="G64">
            <v>1</v>
          </cell>
        </row>
        <row r="65">
          <cell r="A65" t="str">
            <v>Auxiliar Administrativo - Nível 2</v>
          </cell>
          <cell r="E65">
            <v>1</v>
          </cell>
          <cell r="F65">
            <v>1</v>
          </cell>
          <cell r="G65">
            <v>1</v>
          </cell>
        </row>
        <row r="66">
          <cell r="A66" t="str">
            <v>Auxiliar Administrativo - Nível 2</v>
          </cell>
          <cell r="E66">
            <v>6</v>
          </cell>
          <cell r="F66">
            <v>5</v>
          </cell>
          <cell r="G66">
            <v>5</v>
          </cell>
        </row>
        <row r="67">
          <cell r="A67" t="str">
            <v>Auxiliar Administrativo - Nível 2</v>
          </cell>
          <cell r="E67">
            <v>2</v>
          </cell>
          <cell r="F67">
            <v>1</v>
          </cell>
          <cell r="G67">
            <v>1</v>
          </cell>
        </row>
        <row r="68">
          <cell r="A68" t="str">
            <v>Auxiliar Administrativo - Nível 2</v>
          </cell>
          <cell r="E68">
            <v>1</v>
          </cell>
          <cell r="F68">
            <v>1</v>
          </cell>
          <cell r="G68">
            <v>1</v>
          </cell>
        </row>
        <row r="69">
          <cell r="A69" t="str">
            <v>Auxiliar Administrativo - Nível 2</v>
          </cell>
          <cell r="E69">
            <v>2</v>
          </cell>
          <cell r="F69">
            <v>2</v>
          </cell>
          <cell r="G69">
            <v>2</v>
          </cell>
        </row>
        <row r="70">
          <cell r="A70" t="str">
            <v>Auxiliar Administrativo - Nível 2</v>
          </cell>
          <cell r="E70">
            <v>1</v>
          </cell>
          <cell r="F70">
            <v>1</v>
          </cell>
          <cell r="G70">
            <v>1</v>
          </cell>
        </row>
        <row r="71">
          <cell r="A71" t="str">
            <v>Auxiliar Administrativo - Nível 2</v>
          </cell>
          <cell r="E71">
            <v>2</v>
          </cell>
          <cell r="F71">
            <v>1</v>
          </cell>
          <cell r="G71">
            <v>1</v>
          </cell>
        </row>
        <row r="72">
          <cell r="A72" t="str">
            <v>Auxiliar Administrativo - Nível 2</v>
          </cell>
          <cell r="E72">
            <v>1</v>
          </cell>
          <cell r="F72">
            <v>1</v>
          </cell>
          <cell r="G72">
            <v>0</v>
          </cell>
        </row>
        <row r="73">
          <cell r="A73" t="str">
            <v>Auxiliar Administrativo - Nível 2</v>
          </cell>
          <cell r="E73">
            <v>1</v>
          </cell>
          <cell r="F73">
            <v>1</v>
          </cell>
          <cell r="G73">
            <v>1</v>
          </cell>
        </row>
        <row r="74">
          <cell r="A74" t="str">
            <v>Auxiliar Administrativo - Nível 2</v>
          </cell>
          <cell r="E74">
            <v>1</v>
          </cell>
          <cell r="F74">
            <v>1</v>
          </cell>
          <cell r="G74">
            <v>1</v>
          </cell>
        </row>
        <row r="75">
          <cell r="A75" t="str">
            <v>Auxiliar Administrativo - Nível 2</v>
          </cell>
          <cell r="E75">
            <v>1</v>
          </cell>
          <cell r="F75">
            <v>1</v>
          </cell>
          <cell r="G75">
            <v>0</v>
          </cell>
        </row>
        <row r="76">
          <cell r="A76" t="str">
            <v>Auxiliar Administrativo - Nível 2</v>
          </cell>
          <cell r="E76">
            <v>1</v>
          </cell>
          <cell r="F76">
            <v>1</v>
          </cell>
          <cell r="G76">
            <v>1</v>
          </cell>
        </row>
        <row r="77">
          <cell r="A77" t="str">
            <v>Auxiliar Administrativo - Nível 2</v>
          </cell>
          <cell r="E77">
            <v>2</v>
          </cell>
          <cell r="F77">
            <v>2</v>
          </cell>
          <cell r="G77">
            <v>0</v>
          </cell>
        </row>
        <row r="78">
          <cell r="A78" t="str">
            <v>Auxiliar Administrativo - Nível 2</v>
          </cell>
          <cell r="E78">
            <v>2</v>
          </cell>
          <cell r="F78">
            <v>2</v>
          </cell>
          <cell r="G78">
            <v>0</v>
          </cell>
        </row>
        <row r="79">
          <cell r="A79" t="str">
            <v>Auxiliar Administrativo - Nível 2</v>
          </cell>
          <cell r="E79">
            <v>5</v>
          </cell>
          <cell r="F79">
            <v>5</v>
          </cell>
          <cell r="G79">
            <v>5</v>
          </cell>
        </row>
        <row r="80">
          <cell r="A80" t="str">
            <v>Auxiliar Administrativo - Nível 2</v>
          </cell>
          <cell r="E80">
            <v>1</v>
          </cell>
          <cell r="F80">
            <v>1</v>
          </cell>
          <cell r="G80">
            <v>0</v>
          </cell>
        </row>
        <row r="81">
          <cell r="A81" t="str">
            <v>Auxiliar Administrativo - Nível 2</v>
          </cell>
          <cell r="E81">
            <v>1</v>
          </cell>
          <cell r="F81">
            <v>1</v>
          </cell>
          <cell r="G81">
            <v>1</v>
          </cell>
        </row>
        <row r="82">
          <cell r="A82" t="str">
            <v>Auxiliar Administrativo - Nível 2</v>
          </cell>
          <cell r="E82">
            <v>1</v>
          </cell>
          <cell r="F82">
            <v>1</v>
          </cell>
          <cell r="G82">
            <v>1</v>
          </cell>
        </row>
        <row r="83">
          <cell r="A83" t="str">
            <v>Auxiliar Administrativo - Nível 2</v>
          </cell>
          <cell r="E83">
            <v>1</v>
          </cell>
          <cell r="F83">
            <v>1</v>
          </cell>
          <cell r="G83">
            <v>1</v>
          </cell>
        </row>
        <row r="84">
          <cell r="A84" t="str">
            <v>Auxiliar Administrativo - Nível 2</v>
          </cell>
          <cell r="E84">
            <v>2</v>
          </cell>
          <cell r="F84">
            <v>2</v>
          </cell>
          <cell r="G84">
            <v>2</v>
          </cell>
        </row>
        <row r="85">
          <cell r="A85" t="str">
            <v>Auxiliar Administrativo - Nível 2</v>
          </cell>
          <cell r="E85">
            <v>2</v>
          </cell>
          <cell r="F85">
            <v>2</v>
          </cell>
          <cell r="G85">
            <v>2</v>
          </cell>
        </row>
        <row r="86">
          <cell r="A86" t="str">
            <v>Auxiliar Administrativo - Nível 2</v>
          </cell>
          <cell r="E86">
            <v>1</v>
          </cell>
          <cell r="F86">
            <v>1</v>
          </cell>
          <cell r="G86">
            <v>0</v>
          </cell>
        </row>
        <row r="87">
          <cell r="A87" t="str">
            <v>Auxiliar Administrativo - Nível 2</v>
          </cell>
          <cell r="E87">
            <v>1</v>
          </cell>
          <cell r="F87">
            <v>1</v>
          </cell>
          <cell r="G87">
            <v>0</v>
          </cell>
        </row>
        <row r="88">
          <cell r="A88" t="str">
            <v>Auxiliar Administrativo - Nível 2</v>
          </cell>
          <cell r="E88">
            <v>1</v>
          </cell>
          <cell r="F88">
            <v>1</v>
          </cell>
          <cell r="G88">
            <v>1</v>
          </cell>
        </row>
        <row r="89">
          <cell r="A89" t="str">
            <v>Auxiliar Administrativo - Nível 2</v>
          </cell>
          <cell r="E89">
            <v>1</v>
          </cell>
          <cell r="F89">
            <v>1</v>
          </cell>
          <cell r="G89">
            <v>1</v>
          </cell>
        </row>
        <row r="90">
          <cell r="A90" t="str">
            <v>Auxiliar Administrativo - Nível 2</v>
          </cell>
          <cell r="E90">
            <v>1</v>
          </cell>
          <cell r="F90">
            <v>1</v>
          </cell>
          <cell r="G90">
            <v>1</v>
          </cell>
        </row>
        <row r="91">
          <cell r="A91" t="str">
            <v>Auxiliar Administrativo - Nível 2</v>
          </cell>
          <cell r="E91">
            <v>1</v>
          </cell>
          <cell r="F91">
            <v>1</v>
          </cell>
          <cell r="G91">
            <v>0</v>
          </cell>
        </row>
        <row r="92">
          <cell r="A92" t="str">
            <v>Auxiliar Administrativo - Nível 2</v>
          </cell>
          <cell r="E92">
            <v>1</v>
          </cell>
          <cell r="F92">
            <v>1</v>
          </cell>
          <cell r="G92">
            <v>1</v>
          </cell>
        </row>
        <row r="93">
          <cell r="A93" t="str">
            <v>Auxiliar Administrativo - Nível 2</v>
          </cell>
          <cell r="E93">
            <v>1</v>
          </cell>
          <cell r="F93">
            <v>1</v>
          </cell>
          <cell r="G93">
            <v>0</v>
          </cell>
        </row>
        <row r="94">
          <cell r="A94" t="str">
            <v>Auxiliar Administrativo - Nível 2</v>
          </cell>
          <cell r="E94">
            <v>1</v>
          </cell>
          <cell r="F94">
            <v>1</v>
          </cell>
          <cell r="G94">
            <v>0</v>
          </cell>
        </row>
        <row r="95">
          <cell r="A95" t="str">
            <v>Auxiliar Administrativo - Nível 2</v>
          </cell>
          <cell r="E95">
            <v>1</v>
          </cell>
          <cell r="F95">
            <v>1</v>
          </cell>
          <cell r="G95">
            <v>0</v>
          </cell>
        </row>
        <row r="96">
          <cell r="A96" t="str">
            <v>Auxiliar Administrativo - Nível 2</v>
          </cell>
          <cell r="E96">
            <v>2</v>
          </cell>
          <cell r="F96">
            <v>2</v>
          </cell>
          <cell r="G96">
            <v>1</v>
          </cell>
        </row>
        <row r="97">
          <cell r="A97" t="str">
            <v>Auxiliar Administrativo - Nível 2</v>
          </cell>
          <cell r="E97">
            <v>2</v>
          </cell>
          <cell r="F97">
            <v>1</v>
          </cell>
          <cell r="G97">
            <v>0</v>
          </cell>
        </row>
        <row r="98">
          <cell r="A98" t="str">
            <v>Auxiliar Administrativo - Nível 2</v>
          </cell>
          <cell r="E98">
            <v>1</v>
          </cell>
          <cell r="F98">
            <v>1</v>
          </cell>
          <cell r="G98">
            <v>1</v>
          </cell>
        </row>
        <row r="99">
          <cell r="A99" t="str">
            <v>Auxiliar Administrativo - Nível 2</v>
          </cell>
          <cell r="E99">
            <v>1</v>
          </cell>
          <cell r="F99">
            <v>1</v>
          </cell>
          <cell r="G99">
            <v>0</v>
          </cell>
        </row>
        <row r="100">
          <cell r="A100" t="str">
            <v>Auxiliar Administrativo - Nível 2</v>
          </cell>
          <cell r="E100">
            <v>1</v>
          </cell>
          <cell r="F100">
            <v>1</v>
          </cell>
          <cell r="G100">
            <v>1</v>
          </cell>
        </row>
        <row r="101">
          <cell r="A101" t="str">
            <v>Auxiliar Administrativo - Nível 2</v>
          </cell>
          <cell r="E101">
            <v>1</v>
          </cell>
          <cell r="F101">
            <v>1</v>
          </cell>
          <cell r="G101">
            <v>0</v>
          </cell>
        </row>
        <row r="102">
          <cell r="A102" t="str">
            <v>Auxiliar Administrativo - Nível 2</v>
          </cell>
          <cell r="E102">
            <v>1</v>
          </cell>
          <cell r="F102">
            <v>1</v>
          </cell>
          <cell r="G102">
            <v>1</v>
          </cell>
        </row>
        <row r="103">
          <cell r="A103" t="str">
            <v>Auxiliar Administrativo - Nível 2</v>
          </cell>
          <cell r="E103">
            <v>1</v>
          </cell>
          <cell r="F103">
            <v>1</v>
          </cell>
          <cell r="G103">
            <v>0</v>
          </cell>
        </row>
        <row r="104">
          <cell r="A104" t="str">
            <v>Auxiliar Administrativo - Nível 2</v>
          </cell>
          <cell r="E104">
            <v>2</v>
          </cell>
          <cell r="F104">
            <v>1</v>
          </cell>
          <cell r="G104">
            <v>0</v>
          </cell>
        </row>
        <row r="105">
          <cell r="A105" t="str">
            <v>Auxiliar Administrativo - Nível 2</v>
          </cell>
          <cell r="E105">
            <v>1</v>
          </cell>
          <cell r="F105">
            <v>1</v>
          </cell>
          <cell r="G105">
            <v>0</v>
          </cell>
        </row>
        <row r="106">
          <cell r="A106" t="str">
            <v>Auxiliar Administrativo - Nível 2</v>
          </cell>
          <cell r="E106">
            <v>3</v>
          </cell>
          <cell r="F106">
            <v>2</v>
          </cell>
          <cell r="G106">
            <v>2</v>
          </cell>
        </row>
        <row r="107">
          <cell r="A107" t="str">
            <v>Auxiliar Administrativo - Nível 2</v>
          </cell>
          <cell r="E107">
            <v>1</v>
          </cell>
          <cell r="F107">
            <v>1</v>
          </cell>
          <cell r="G107">
            <v>1</v>
          </cell>
        </row>
        <row r="108">
          <cell r="A108" t="str">
            <v>Auxiliar Administrativo - Nível 2</v>
          </cell>
          <cell r="E108">
            <v>2</v>
          </cell>
          <cell r="F108">
            <v>1</v>
          </cell>
          <cell r="G108">
            <v>1</v>
          </cell>
        </row>
        <row r="109">
          <cell r="A109" t="str">
            <v>Auxiliar Administrativo - Nível 2</v>
          </cell>
          <cell r="E109">
            <v>1</v>
          </cell>
          <cell r="F109">
            <v>1</v>
          </cell>
          <cell r="G109">
            <v>1</v>
          </cell>
        </row>
        <row r="110">
          <cell r="A110" t="str">
            <v>Auxiliar Administrativo - Nível 2</v>
          </cell>
          <cell r="E110">
            <v>1</v>
          </cell>
          <cell r="F110">
            <v>1</v>
          </cell>
          <cell r="G110">
            <v>1</v>
          </cell>
        </row>
        <row r="111">
          <cell r="A111" t="str">
            <v>Auxiliar Administrativo - Nível 2</v>
          </cell>
          <cell r="E111">
            <v>1</v>
          </cell>
          <cell r="F111">
            <v>1</v>
          </cell>
          <cell r="G111">
            <v>1</v>
          </cell>
        </row>
        <row r="112">
          <cell r="A112" t="str">
            <v>Auxiliar Administrativo - Nível 2</v>
          </cell>
          <cell r="E112">
            <v>1</v>
          </cell>
          <cell r="F112">
            <v>1</v>
          </cell>
          <cell r="G112">
            <v>1</v>
          </cell>
        </row>
        <row r="113">
          <cell r="A113" t="str">
            <v>Auxiliar Administrativo - Nível 2</v>
          </cell>
          <cell r="E113">
            <v>1</v>
          </cell>
          <cell r="F113">
            <v>1</v>
          </cell>
          <cell r="G113">
            <v>1</v>
          </cell>
        </row>
        <row r="114">
          <cell r="A114" t="str">
            <v>Auxiliar Administrativo - Nível 2</v>
          </cell>
          <cell r="E114">
            <v>1</v>
          </cell>
          <cell r="F114">
            <v>1</v>
          </cell>
          <cell r="G114">
            <v>1</v>
          </cell>
        </row>
        <row r="115">
          <cell r="A115" t="str">
            <v>Auxiliar Administrativo - Nível 2</v>
          </cell>
          <cell r="E115">
            <v>3</v>
          </cell>
          <cell r="F115">
            <v>2</v>
          </cell>
          <cell r="G115">
            <v>2</v>
          </cell>
        </row>
        <row r="116">
          <cell r="A116" t="str">
            <v>Auxiliar Administrativo - Nível 2</v>
          </cell>
          <cell r="E116">
            <v>1</v>
          </cell>
          <cell r="F116">
            <v>1</v>
          </cell>
          <cell r="G116">
            <v>1</v>
          </cell>
        </row>
        <row r="117">
          <cell r="A117" t="str">
            <v>Auxiliar Administrativo - Nível 2</v>
          </cell>
          <cell r="E117">
            <v>1</v>
          </cell>
          <cell r="F117">
            <v>1</v>
          </cell>
          <cell r="G117">
            <v>1</v>
          </cell>
        </row>
        <row r="118">
          <cell r="A118" t="str">
            <v>Auxiliar Administrativo - Nível 2</v>
          </cell>
          <cell r="E118">
            <v>1</v>
          </cell>
          <cell r="F118">
            <v>1</v>
          </cell>
          <cell r="G118">
            <v>1</v>
          </cell>
        </row>
        <row r="119">
          <cell r="A119" t="str">
            <v>Auxiliar Administrativo - Nível 2</v>
          </cell>
          <cell r="E119">
            <v>1</v>
          </cell>
          <cell r="F119">
            <v>1</v>
          </cell>
          <cell r="G119">
            <v>1</v>
          </cell>
        </row>
        <row r="120">
          <cell r="A120" t="str">
            <v>Auxiliar Administrativo - Nível 2</v>
          </cell>
          <cell r="E120">
            <v>1</v>
          </cell>
          <cell r="F120">
            <v>1</v>
          </cell>
          <cell r="G120">
            <v>1</v>
          </cell>
        </row>
        <row r="121">
          <cell r="A121" t="str">
            <v>Auxiliar Administrativo - Nível 2</v>
          </cell>
          <cell r="E121">
            <v>1</v>
          </cell>
          <cell r="F121">
            <v>1</v>
          </cell>
          <cell r="G121">
            <v>1</v>
          </cell>
        </row>
        <row r="122">
          <cell r="A122" t="str">
            <v>Auxiliar Administrativo - Nível 2</v>
          </cell>
          <cell r="E122">
            <v>2</v>
          </cell>
          <cell r="F122">
            <v>2</v>
          </cell>
          <cell r="G122">
            <v>2</v>
          </cell>
        </row>
        <row r="123">
          <cell r="A123" t="str">
            <v>Auxiliar Administrativo - Nível 2</v>
          </cell>
          <cell r="E123">
            <v>1</v>
          </cell>
          <cell r="F123">
            <v>1</v>
          </cell>
          <cell r="G123">
            <v>1</v>
          </cell>
        </row>
        <row r="124">
          <cell r="A124" t="str">
            <v>Auxiliar Administrativo - Nível 2</v>
          </cell>
          <cell r="E124">
            <v>1</v>
          </cell>
          <cell r="F124">
            <v>1</v>
          </cell>
          <cell r="G124">
            <v>1</v>
          </cell>
        </row>
        <row r="125">
          <cell r="A125" t="str">
            <v>Auxiliar Administrativo - Nível 2</v>
          </cell>
          <cell r="E125">
            <v>2</v>
          </cell>
          <cell r="F125">
            <v>1</v>
          </cell>
          <cell r="G125">
            <v>1</v>
          </cell>
        </row>
        <row r="126">
          <cell r="A126" t="str">
            <v>Auxiliar Administrativo - Nível 2</v>
          </cell>
          <cell r="E126">
            <v>1</v>
          </cell>
          <cell r="F126">
            <v>1</v>
          </cell>
          <cell r="G126">
            <v>1</v>
          </cell>
        </row>
        <row r="127">
          <cell r="A127" t="str">
            <v>Auxiliar Administrativo - Nível 2</v>
          </cell>
          <cell r="E127">
            <v>1</v>
          </cell>
          <cell r="F127">
            <v>1</v>
          </cell>
          <cell r="G127">
            <v>1</v>
          </cell>
        </row>
        <row r="128">
          <cell r="A128" t="str">
            <v>Auxiliar Administrativo - Nível 2</v>
          </cell>
          <cell r="E128">
            <v>1</v>
          </cell>
          <cell r="F128">
            <v>1</v>
          </cell>
          <cell r="G128">
            <v>0</v>
          </cell>
        </row>
        <row r="129">
          <cell r="A129" t="str">
            <v>Auxiliar Administrativo - Nível 2</v>
          </cell>
          <cell r="E129">
            <v>1</v>
          </cell>
          <cell r="F129">
            <v>1</v>
          </cell>
          <cell r="G129">
            <v>1</v>
          </cell>
        </row>
        <row r="130">
          <cell r="A130" t="str">
            <v>Auxiliar Administrativo - Nível 2</v>
          </cell>
          <cell r="E130">
            <v>1</v>
          </cell>
          <cell r="F130">
            <v>1</v>
          </cell>
          <cell r="G130">
            <v>1</v>
          </cell>
        </row>
        <row r="131">
          <cell r="A131" t="str">
            <v>Auxiliar Administrativo - Nível 2</v>
          </cell>
          <cell r="E131">
            <v>1</v>
          </cell>
          <cell r="F131">
            <v>1</v>
          </cell>
          <cell r="G131">
            <v>1</v>
          </cell>
        </row>
        <row r="132">
          <cell r="A132" t="str">
            <v>Auxiliar Administrativo - Nível 2</v>
          </cell>
          <cell r="E132">
            <v>1</v>
          </cell>
          <cell r="F132">
            <v>1</v>
          </cell>
          <cell r="G132">
            <v>1</v>
          </cell>
        </row>
        <row r="133">
          <cell r="A133" t="str">
            <v>Auxiliar Administrativo - Nível 2</v>
          </cell>
          <cell r="E133">
            <v>1</v>
          </cell>
          <cell r="F133">
            <v>1</v>
          </cell>
          <cell r="G133">
            <v>0</v>
          </cell>
        </row>
        <row r="134">
          <cell r="A134" t="str">
            <v>Auxiliar Administrativo - Nível 2</v>
          </cell>
          <cell r="E134">
            <v>1</v>
          </cell>
          <cell r="F134">
            <v>1</v>
          </cell>
          <cell r="G134">
            <v>1</v>
          </cell>
        </row>
        <row r="135">
          <cell r="A135" t="str">
            <v>Auxiliar Administrativo - Nível 2</v>
          </cell>
          <cell r="E135">
            <v>1</v>
          </cell>
          <cell r="F135">
            <v>1</v>
          </cell>
          <cell r="G135">
            <v>1</v>
          </cell>
        </row>
        <row r="136">
          <cell r="A136" t="str">
            <v>Auxiliar de Serviços Gerais</v>
          </cell>
          <cell r="E136">
            <v>3</v>
          </cell>
          <cell r="F136">
            <v>3</v>
          </cell>
          <cell r="G136">
            <v>3</v>
          </cell>
        </row>
        <row r="137">
          <cell r="A137" t="str">
            <v>Auxiliar de Serviços Gerais</v>
          </cell>
          <cell r="E137">
            <v>1</v>
          </cell>
          <cell r="F137">
            <v>1</v>
          </cell>
          <cell r="G137">
            <v>1</v>
          </cell>
        </row>
        <row r="138">
          <cell r="A138" t="str">
            <v>Auxiliar de Serviços Gerais</v>
          </cell>
          <cell r="E138">
            <v>2</v>
          </cell>
          <cell r="F138">
            <v>2</v>
          </cell>
          <cell r="G138">
            <v>2</v>
          </cell>
        </row>
        <row r="139">
          <cell r="A139" t="str">
            <v>Auxiliar de serviços Gerais</v>
          </cell>
          <cell r="E139">
            <v>1</v>
          </cell>
          <cell r="F139">
            <v>1</v>
          </cell>
          <cell r="G139">
            <v>0</v>
          </cell>
        </row>
        <row r="140">
          <cell r="A140" t="str">
            <v>Auxiliar de Serviços Gerais</v>
          </cell>
          <cell r="E140">
            <v>2</v>
          </cell>
          <cell r="F140">
            <v>2</v>
          </cell>
          <cell r="G140">
            <v>2</v>
          </cell>
        </row>
        <row r="141">
          <cell r="A141" t="str">
            <v>Auxiliar de Serviços Gerais</v>
          </cell>
          <cell r="E141">
            <v>12</v>
          </cell>
          <cell r="F141">
            <v>9</v>
          </cell>
          <cell r="G141">
            <v>9</v>
          </cell>
        </row>
        <row r="142">
          <cell r="A142" t="str">
            <v>Auxiliar de Serviços Gerais</v>
          </cell>
          <cell r="E142">
            <v>4</v>
          </cell>
          <cell r="F142">
            <v>3</v>
          </cell>
          <cell r="G142">
            <v>3</v>
          </cell>
        </row>
        <row r="143">
          <cell r="A143" t="str">
            <v>Auxiliar de Serviços Gerais</v>
          </cell>
          <cell r="E143">
            <v>1</v>
          </cell>
          <cell r="F143">
            <v>1</v>
          </cell>
          <cell r="G143">
            <v>1</v>
          </cell>
        </row>
        <row r="144">
          <cell r="A144" t="str">
            <v>Auxiliar de Serviços Gerais</v>
          </cell>
          <cell r="E144">
            <v>1</v>
          </cell>
          <cell r="F144">
            <v>1</v>
          </cell>
          <cell r="G144">
            <v>1</v>
          </cell>
        </row>
        <row r="145">
          <cell r="A145" t="str">
            <v>Bombeiro/Encanador</v>
          </cell>
          <cell r="E145">
            <v>3</v>
          </cell>
          <cell r="F145">
            <v>3</v>
          </cell>
          <cell r="G145">
            <v>3</v>
          </cell>
        </row>
        <row r="146">
          <cell r="A146" t="str">
            <v>Designer</v>
          </cell>
          <cell r="E146">
            <v>1</v>
          </cell>
          <cell r="F146">
            <v>1</v>
          </cell>
          <cell r="G146">
            <v>0</v>
          </cell>
        </row>
        <row r="147">
          <cell r="A147" t="str">
            <v>Editor de mídia audiovisual</v>
          </cell>
          <cell r="E147">
            <v>1</v>
          </cell>
          <cell r="F147">
            <v>1</v>
          </cell>
          <cell r="G147">
            <v>0</v>
          </cell>
        </row>
        <row r="148">
          <cell r="A148" t="str">
            <v>Eletricista</v>
          </cell>
          <cell r="E148">
            <v>1</v>
          </cell>
          <cell r="F148">
            <v>1</v>
          </cell>
          <cell r="G148">
            <v>1</v>
          </cell>
        </row>
        <row r="149">
          <cell r="A149" t="str">
            <v>Eletricista</v>
          </cell>
          <cell r="E149">
            <v>1</v>
          </cell>
          <cell r="F149">
            <v>1</v>
          </cell>
          <cell r="G149">
            <v>1</v>
          </cell>
        </row>
        <row r="150">
          <cell r="A150" t="str">
            <v>Eletricista</v>
          </cell>
          <cell r="E150">
            <v>5</v>
          </cell>
          <cell r="F150">
            <v>5</v>
          </cell>
          <cell r="G150">
            <v>5</v>
          </cell>
        </row>
        <row r="151">
          <cell r="A151" t="str">
            <v>Eletricista</v>
          </cell>
          <cell r="E151">
            <v>2</v>
          </cell>
          <cell r="F151">
            <v>2</v>
          </cell>
          <cell r="G151">
            <v>1</v>
          </cell>
        </row>
        <row r="152">
          <cell r="A152" t="str">
            <v>Eletricista</v>
          </cell>
          <cell r="E152">
            <v>1</v>
          </cell>
          <cell r="F152">
            <v>1</v>
          </cell>
          <cell r="G152">
            <v>1</v>
          </cell>
        </row>
        <row r="153">
          <cell r="A153" t="str">
            <v>Encarregado de limpeza</v>
          </cell>
          <cell r="E153">
            <v>1</v>
          </cell>
          <cell r="F153">
            <v>1</v>
          </cell>
          <cell r="G153">
            <v>1</v>
          </cell>
        </row>
        <row r="154">
          <cell r="A154" t="str">
            <v>Jardineiro</v>
          </cell>
          <cell r="E154">
            <v>1</v>
          </cell>
          <cell r="F154">
            <v>1</v>
          </cell>
          <cell r="G154">
            <v>1</v>
          </cell>
        </row>
        <row r="155">
          <cell r="A155" t="str">
            <v>Jardineiro</v>
          </cell>
          <cell r="E155">
            <v>1</v>
          </cell>
          <cell r="F155">
            <v>1</v>
          </cell>
          <cell r="G155">
            <v>1</v>
          </cell>
        </row>
        <row r="156">
          <cell r="A156" t="str">
            <v>Jardineiro</v>
          </cell>
          <cell r="E156">
            <v>1</v>
          </cell>
          <cell r="F156">
            <v>1</v>
          </cell>
          <cell r="G156">
            <v>1</v>
          </cell>
        </row>
        <row r="157">
          <cell r="A157" t="str">
            <v>Jardineiro</v>
          </cell>
          <cell r="E157">
            <v>1</v>
          </cell>
          <cell r="F157">
            <v>1</v>
          </cell>
          <cell r="G157">
            <v>1</v>
          </cell>
        </row>
        <row r="158">
          <cell r="A158" t="str">
            <v>Jornalista</v>
          </cell>
          <cell r="E158">
            <v>2</v>
          </cell>
          <cell r="F158">
            <v>2</v>
          </cell>
          <cell r="G158">
            <v>0</v>
          </cell>
        </row>
        <row r="159">
          <cell r="A159" t="str">
            <v>Lavador de Veículo</v>
          </cell>
          <cell r="E159">
            <v>1</v>
          </cell>
          <cell r="F159">
            <v>1</v>
          </cell>
          <cell r="G159">
            <v>1</v>
          </cell>
        </row>
        <row r="160">
          <cell r="A160" t="str">
            <v>Marceneiro</v>
          </cell>
          <cell r="E160">
            <v>4</v>
          </cell>
          <cell r="F160">
            <v>4</v>
          </cell>
          <cell r="G160">
            <v>4</v>
          </cell>
        </row>
        <row r="161">
          <cell r="A161" t="str">
            <v>Mecânico  de refrigeração</v>
          </cell>
          <cell r="E161">
            <v>2</v>
          </cell>
          <cell r="F161">
            <v>2</v>
          </cell>
          <cell r="G161">
            <v>2</v>
          </cell>
        </row>
        <row r="162">
          <cell r="A162" t="str">
            <v>Mecânico de Manutenção (CBO 9113-05)</v>
          </cell>
          <cell r="E162">
            <v>1</v>
          </cell>
          <cell r="F162">
            <v>1</v>
          </cell>
          <cell r="G162">
            <v>1</v>
          </cell>
        </row>
        <row r="163">
          <cell r="A163" t="str">
            <v>Motorista</v>
          </cell>
          <cell r="E163">
            <v>9</v>
          </cell>
          <cell r="F163">
            <v>9</v>
          </cell>
          <cell r="G163">
            <v>9</v>
          </cell>
        </row>
        <row r="164">
          <cell r="A164" t="str">
            <v>Motorista</v>
          </cell>
          <cell r="E164">
            <v>3</v>
          </cell>
          <cell r="F164">
            <v>3</v>
          </cell>
          <cell r="G164">
            <v>3</v>
          </cell>
        </row>
        <row r="165">
          <cell r="A165" t="str">
            <v>Motorista</v>
          </cell>
          <cell r="E165">
            <v>2</v>
          </cell>
          <cell r="F165">
            <v>2</v>
          </cell>
          <cell r="G165">
            <v>2</v>
          </cell>
        </row>
        <row r="166">
          <cell r="A166" t="str">
            <v>Nutricionista (CBO 2237-10)</v>
          </cell>
          <cell r="E166">
            <v>1</v>
          </cell>
          <cell r="F166">
            <v>1</v>
          </cell>
          <cell r="G166">
            <v>0</v>
          </cell>
        </row>
        <row r="167">
          <cell r="A167" t="str">
            <v>Organizador de Eventos</v>
          </cell>
          <cell r="E167">
            <v>1</v>
          </cell>
          <cell r="F167">
            <v>1</v>
          </cell>
          <cell r="G167">
            <v>1</v>
          </cell>
        </row>
        <row r="168">
          <cell r="A168" t="str">
            <v>Pedreiro</v>
          </cell>
          <cell r="E168">
            <v>2</v>
          </cell>
          <cell r="F168">
            <v>2</v>
          </cell>
          <cell r="G168">
            <v>2</v>
          </cell>
        </row>
        <row r="169">
          <cell r="A169" t="str">
            <v>Pedreiro</v>
          </cell>
          <cell r="E169">
            <v>1</v>
          </cell>
          <cell r="F169">
            <v>1</v>
          </cell>
          <cell r="G169">
            <v>1</v>
          </cell>
        </row>
        <row r="170">
          <cell r="A170" t="str">
            <v>Pintor</v>
          </cell>
          <cell r="E170">
            <v>1</v>
          </cell>
          <cell r="F170">
            <v>1</v>
          </cell>
          <cell r="G170">
            <v>1</v>
          </cell>
        </row>
        <row r="171">
          <cell r="A171" t="str">
            <v>Portaria  Diurna 12 x 36</v>
          </cell>
          <cell r="E171">
            <v>2</v>
          </cell>
          <cell r="F171">
            <v>2</v>
          </cell>
          <cell r="G171">
            <v>2</v>
          </cell>
        </row>
        <row r="172">
          <cell r="A172" t="str">
            <v>Portaria  Diurna 12 x 36</v>
          </cell>
          <cell r="E172">
            <v>2</v>
          </cell>
          <cell r="F172">
            <v>2</v>
          </cell>
          <cell r="G172">
            <v>2</v>
          </cell>
        </row>
        <row r="173">
          <cell r="A173" t="str">
            <v>Portaria  Diurna 12 x 36</v>
          </cell>
          <cell r="E173">
            <v>4</v>
          </cell>
          <cell r="F173">
            <v>2</v>
          </cell>
          <cell r="G173">
            <v>2</v>
          </cell>
        </row>
        <row r="174">
          <cell r="A174" t="str">
            <v>Portaria  Diurna 12 x 36</v>
          </cell>
          <cell r="E174">
            <v>2</v>
          </cell>
          <cell r="F174">
            <v>2</v>
          </cell>
          <cell r="G174">
            <v>2</v>
          </cell>
        </row>
        <row r="175">
          <cell r="A175" t="str">
            <v>Portaria 36h</v>
          </cell>
          <cell r="E175">
            <v>2</v>
          </cell>
          <cell r="F175">
            <v>2</v>
          </cell>
          <cell r="G175">
            <v>2</v>
          </cell>
        </row>
        <row r="176">
          <cell r="A176" t="str">
            <v>Portaria 36h</v>
          </cell>
          <cell r="E176">
            <v>2</v>
          </cell>
          <cell r="F176">
            <v>2</v>
          </cell>
          <cell r="G176">
            <v>2</v>
          </cell>
        </row>
        <row r="177">
          <cell r="A177" t="str">
            <v>Portaria 36h</v>
          </cell>
          <cell r="E177">
            <v>2</v>
          </cell>
          <cell r="F177">
            <v>1</v>
          </cell>
          <cell r="G177">
            <v>1</v>
          </cell>
        </row>
        <row r="178">
          <cell r="A178" t="str">
            <v>Portaria 36h</v>
          </cell>
          <cell r="E178">
            <v>1</v>
          </cell>
          <cell r="F178">
            <v>1</v>
          </cell>
          <cell r="G178">
            <v>1</v>
          </cell>
        </row>
        <row r="179">
          <cell r="A179" t="str">
            <v>Portaria 44 h</v>
          </cell>
          <cell r="E179">
            <v>2</v>
          </cell>
          <cell r="F179">
            <v>1</v>
          </cell>
          <cell r="G179">
            <v>1</v>
          </cell>
        </row>
        <row r="180">
          <cell r="A180" t="str">
            <v>Publicitário</v>
          </cell>
          <cell r="E180">
            <v>1</v>
          </cell>
          <cell r="F180">
            <v>1</v>
          </cell>
          <cell r="G180">
            <v>0</v>
          </cell>
        </row>
        <row r="181">
          <cell r="A181" t="str">
            <v>Serralheiro</v>
          </cell>
          <cell r="E181">
            <v>3</v>
          </cell>
          <cell r="F181">
            <v>3</v>
          </cell>
          <cell r="G181">
            <v>3</v>
          </cell>
        </row>
        <row r="182">
          <cell r="A182" t="str">
            <v>Servente de Limpeza - Nivel 1</v>
          </cell>
          <cell r="E182">
            <v>15</v>
          </cell>
          <cell r="F182">
            <v>12</v>
          </cell>
          <cell r="G182">
            <v>12</v>
          </cell>
        </row>
        <row r="183">
          <cell r="A183" t="str">
            <v>Servente de Limpeza - Nivel 1</v>
          </cell>
          <cell r="E183">
            <v>8</v>
          </cell>
          <cell r="F183">
            <v>5</v>
          </cell>
          <cell r="G183">
            <v>5</v>
          </cell>
        </row>
        <row r="184">
          <cell r="A184" t="str">
            <v>Servente de Limpeza - Nivel 1</v>
          </cell>
          <cell r="E184">
            <v>20</v>
          </cell>
          <cell r="F184">
            <v>15</v>
          </cell>
          <cell r="G184">
            <v>15</v>
          </cell>
        </row>
        <row r="185">
          <cell r="A185" t="str">
            <v>Servente de Limpeza - Nivel 1</v>
          </cell>
          <cell r="E185">
            <v>1</v>
          </cell>
          <cell r="F185">
            <v>1</v>
          </cell>
          <cell r="G185">
            <v>1</v>
          </cell>
        </row>
        <row r="186">
          <cell r="A186" t="str">
            <v>Servente de Limpeza - Nivel 1</v>
          </cell>
          <cell r="E186">
            <v>12</v>
          </cell>
          <cell r="F186">
            <v>7</v>
          </cell>
          <cell r="G186">
            <v>7</v>
          </cell>
        </row>
        <row r="187">
          <cell r="A187" t="str">
            <v>Servente de Limpeza - Nivel 1</v>
          </cell>
          <cell r="E187">
            <v>9</v>
          </cell>
          <cell r="F187">
            <v>7</v>
          </cell>
          <cell r="G187">
            <v>7</v>
          </cell>
        </row>
        <row r="188">
          <cell r="A188" t="str">
            <v>Servente de Limpeza - Nivel 1</v>
          </cell>
          <cell r="E188">
            <v>5</v>
          </cell>
          <cell r="F188">
            <v>5</v>
          </cell>
          <cell r="G188">
            <v>5</v>
          </cell>
        </row>
        <row r="189">
          <cell r="A189" t="str">
            <v>Servente de Limpeza - Nivel 1</v>
          </cell>
          <cell r="E189">
            <v>3</v>
          </cell>
          <cell r="F189">
            <v>3</v>
          </cell>
          <cell r="G189">
            <v>3</v>
          </cell>
        </row>
        <row r="190">
          <cell r="A190" t="str">
            <v>Servente de Limpeza - Nivel 2</v>
          </cell>
          <cell r="E190">
            <v>1</v>
          </cell>
          <cell r="F190">
            <v>1</v>
          </cell>
          <cell r="G190">
            <v>0</v>
          </cell>
        </row>
        <row r="191">
          <cell r="A191" t="str">
            <v>Servente de Limpeza - Nivel 2</v>
          </cell>
          <cell r="E191">
            <v>1</v>
          </cell>
          <cell r="F191">
            <v>1</v>
          </cell>
          <cell r="G191">
            <v>1</v>
          </cell>
        </row>
        <row r="192">
          <cell r="A192" t="str">
            <v>Servente de Limpeza - Nivel 2</v>
          </cell>
          <cell r="E192">
            <v>1</v>
          </cell>
          <cell r="F192">
            <v>1</v>
          </cell>
          <cell r="G192">
            <v>0</v>
          </cell>
        </row>
        <row r="193">
          <cell r="A193" t="str">
            <v>Servente de Limpeza - Nivel 2</v>
          </cell>
          <cell r="E193">
            <v>1</v>
          </cell>
          <cell r="F193">
            <v>1</v>
          </cell>
          <cell r="G193">
            <v>1</v>
          </cell>
        </row>
        <row r="194">
          <cell r="A194" t="str">
            <v>Servente de Limpeza - Nivel 2</v>
          </cell>
          <cell r="E194">
            <v>1</v>
          </cell>
          <cell r="F194">
            <v>1</v>
          </cell>
          <cell r="G194">
            <v>1</v>
          </cell>
        </row>
        <row r="195">
          <cell r="A195" t="str">
            <v>Servente de Limpeza - Nivel 2</v>
          </cell>
          <cell r="E195">
            <v>4</v>
          </cell>
          <cell r="F195">
            <v>4</v>
          </cell>
          <cell r="G195">
            <v>4</v>
          </cell>
        </row>
        <row r="196">
          <cell r="A196" t="str">
            <v>Servente de Limpeza - Nivel 2</v>
          </cell>
          <cell r="E196">
            <v>1</v>
          </cell>
          <cell r="F196">
            <v>1</v>
          </cell>
          <cell r="G196">
            <v>0</v>
          </cell>
        </row>
        <row r="197">
          <cell r="A197" t="str">
            <v>Servente de Limpeza - Nivel 2</v>
          </cell>
          <cell r="E197">
            <v>4</v>
          </cell>
          <cell r="F197">
            <v>4</v>
          </cell>
          <cell r="G197">
            <v>4</v>
          </cell>
        </row>
        <row r="198">
          <cell r="A198" t="str">
            <v>Servente de Limpeza - Nivel 2</v>
          </cell>
          <cell r="E198">
            <v>5</v>
          </cell>
          <cell r="F198">
            <v>5</v>
          </cell>
          <cell r="G198">
            <v>2</v>
          </cell>
        </row>
        <row r="199">
          <cell r="A199" t="str">
            <v>Servente de Limpeza - Nivel 2</v>
          </cell>
          <cell r="E199">
            <v>1</v>
          </cell>
          <cell r="F199">
            <v>1</v>
          </cell>
          <cell r="G199">
            <v>1</v>
          </cell>
        </row>
        <row r="200">
          <cell r="A200" t="str">
            <v>Servente de Limpeza - Nivel 2</v>
          </cell>
          <cell r="E200">
            <v>2</v>
          </cell>
          <cell r="F200">
            <v>2</v>
          </cell>
          <cell r="G200">
            <v>2</v>
          </cell>
        </row>
        <row r="201">
          <cell r="A201" t="str">
            <v>Servente de Limpeza - Nivel 2</v>
          </cell>
          <cell r="E201">
            <v>2</v>
          </cell>
          <cell r="F201">
            <v>2</v>
          </cell>
          <cell r="G201">
            <v>2</v>
          </cell>
        </row>
        <row r="202">
          <cell r="A202" t="str">
            <v>Servente de Limpeza - Nivel 2</v>
          </cell>
          <cell r="E202">
            <v>1</v>
          </cell>
          <cell r="F202">
            <v>1</v>
          </cell>
          <cell r="G202">
            <v>1</v>
          </cell>
        </row>
        <row r="203">
          <cell r="A203" t="str">
            <v>Servente de Limpeza - Nivel 2</v>
          </cell>
          <cell r="E203">
            <v>1</v>
          </cell>
          <cell r="F203">
            <v>1</v>
          </cell>
          <cell r="G203">
            <v>1</v>
          </cell>
        </row>
        <row r="204">
          <cell r="A204" t="str">
            <v>Servente de Limpeza - Nivel 2</v>
          </cell>
          <cell r="E204">
            <v>1</v>
          </cell>
          <cell r="F204">
            <v>1</v>
          </cell>
          <cell r="G204">
            <v>1</v>
          </cell>
        </row>
        <row r="205">
          <cell r="A205" t="str">
            <v>Servente de Limpeza - Nivel 2</v>
          </cell>
          <cell r="E205">
            <v>2</v>
          </cell>
          <cell r="F205">
            <v>1</v>
          </cell>
          <cell r="G205">
            <v>1</v>
          </cell>
        </row>
        <row r="206">
          <cell r="A206" t="str">
            <v>Servente de Limpeza - Nivel 2</v>
          </cell>
          <cell r="E206">
            <v>1</v>
          </cell>
          <cell r="F206">
            <v>1</v>
          </cell>
          <cell r="G206">
            <v>1</v>
          </cell>
        </row>
        <row r="207">
          <cell r="A207" t="str">
            <v>Servente de Limpeza - Nivel 2</v>
          </cell>
          <cell r="E207">
            <v>2</v>
          </cell>
          <cell r="F207">
            <v>1</v>
          </cell>
          <cell r="G207">
            <v>1</v>
          </cell>
        </row>
        <row r="208">
          <cell r="A208" t="str">
            <v>Servente de Limpeza - Nivel 2</v>
          </cell>
          <cell r="E208">
            <v>1</v>
          </cell>
          <cell r="F208">
            <v>1</v>
          </cell>
          <cell r="G208">
            <v>1</v>
          </cell>
        </row>
        <row r="209">
          <cell r="A209" t="str">
            <v>Servente de Limpeza - Nivel 2</v>
          </cell>
          <cell r="E209">
            <v>1</v>
          </cell>
          <cell r="F209">
            <v>1</v>
          </cell>
          <cell r="G209">
            <v>0</v>
          </cell>
        </row>
        <row r="210">
          <cell r="A210" t="str">
            <v>Servente de Limpeza - Nivel 2</v>
          </cell>
          <cell r="E210">
            <v>2</v>
          </cell>
          <cell r="F210">
            <v>1</v>
          </cell>
          <cell r="G210">
            <v>1</v>
          </cell>
        </row>
        <row r="211">
          <cell r="A211" t="str">
            <v>Servente de Limpeza - Nivel 2</v>
          </cell>
          <cell r="E211">
            <v>1</v>
          </cell>
          <cell r="F211">
            <v>1</v>
          </cell>
          <cell r="G211">
            <v>1</v>
          </cell>
        </row>
        <row r="212">
          <cell r="A212" t="str">
            <v>Servente de Limpeza - Nivel 2</v>
          </cell>
          <cell r="E212">
            <v>1</v>
          </cell>
          <cell r="F212">
            <v>1</v>
          </cell>
          <cell r="G212">
            <v>0</v>
          </cell>
        </row>
        <row r="213">
          <cell r="A213" t="str">
            <v>Servente de Limpeza - Nivel 2</v>
          </cell>
          <cell r="E213">
            <v>1</v>
          </cell>
          <cell r="F213">
            <v>1</v>
          </cell>
          <cell r="G213">
            <v>0</v>
          </cell>
        </row>
        <row r="214">
          <cell r="A214" t="str">
            <v>Servente de Limpeza - Nivel 2</v>
          </cell>
          <cell r="E214">
            <v>1</v>
          </cell>
          <cell r="F214">
            <v>1</v>
          </cell>
          <cell r="G214">
            <v>0</v>
          </cell>
        </row>
        <row r="215">
          <cell r="A215" t="str">
            <v>Servente de Limpeza - Nivel 2</v>
          </cell>
          <cell r="E215">
            <v>1</v>
          </cell>
          <cell r="F215">
            <v>1</v>
          </cell>
          <cell r="G215">
            <v>1</v>
          </cell>
        </row>
        <row r="216">
          <cell r="A216" t="str">
            <v>Servente de Limpeza - Nivel 2</v>
          </cell>
          <cell r="E216">
            <v>1</v>
          </cell>
          <cell r="F216">
            <v>1</v>
          </cell>
          <cell r="G216">
            <v>1</v>
          </cell>
        </row>
        <row r="217">
          <cell r="A217" t="str">
            <v>Servente de Limpeza - Nivel 2</v>
          </cell>
          <cell r="E217">
            <v>1</v>
          </cell>
          <cell r="F217">
            <v>1</v>
          </cell>
          <cell r="G217">
            <v>1</v>
          </cell>
        </row>
        <row r="218">
          <cell r="A218" t="str">
            <v>Servente de Limpeza - Nivel 2</v>
          </cell>
          <cell r="E218">
            <v>1</v>
          </cell>
          <cell r="F218">
            <v>1</v>
          </cell>
          <cell r="G218">
            <v>1</v>
          </cell>
        </row>
        <row r="219">
          <cell r="A219" t="str">
            <v>Servente de Limpeza - Nivel 2</v>
          </cell>
          <cell r="E219">
            <v>1</v>
          </cell>
          <cell r="F219">
            <v>1</v>
          </cell>
          <cell r="G219">
            <v>1</v>
          </cell>
        </row>
        <row r="220">
          <cell r="A220" t="str">
            <v>Servente de Limpeza - Nivel 2</v>
          </cell>
          <cell r="E220">
            <v>1</v>
          </cell>
          <cell r="F220">
            <v>1</v>
          </cell>
          <cell r="G220">
            <v>1</v>
          </cell>
        </row>
        <row r="221">
          <cell r="A221" t="str">
            <v>Servente de Limpeza - Nivel 2</v>
          </cell>
          <cell r="E221">
            <v>1</v>
          </cell>
          <cell r="F221">
            <v>1</v>
          </cell>
          <cell r="G221">
            <v>1</v>
          </cell>
        </row>
        <row r="222">
          <cell r="A222" t="str">
            <v>Servente de Limpeza - Nivel 2</v>
          </cell>
          <cell r="E222">
            <v>1</v>
          </cell>
          <cell r="F222">
            <v>1</v>
          </cell>
          <cell r="G222">
            <v>1</v>
          </cell>
        </row>
        <row r="223">
          <cell r="A223" t="str">
            <v>Servente de Limpeza - Nivel 2</v>
          </cell>
          <cell r="E223">
            <v>1</v>
          </cell>
          <cell r="F223">
            <v>1</v>
          </cell>
          <cell r="G223">
            <v>0</v>
          </cell>
        </row>
        <row r="224">
          <cell r="A224" t="str">
            <v>Servente de Limpeza - Nivel 2</v>
          </cell>
          <cell r="E224">
            <v>1</v>
          </cell>
          <cell r="F224">
            <v>1</v>
          </cell>
          <cell r="G224">
            <v>0</v>
          </cell>
        </row>
        <row r="225">
          <cell r="A225" t="str">
            <v>Servente de Limpeza - Nivel 2</v>
          </cell>
          <cell r="E225">
            <v>1</v>
          </cell>
          <cell r="F225">
            <v>1</v>
          </cell>
          <cell r="G225">
            <v>1</v>
          </cell>
        </row>
        <row r="226">
          <cell r="A226" t="str">
            <v>Servente de Limpeza - Nivel 2</v>
          </cell>
          <cell r="E226">
            <v>1</v>
          </cell>
          <cell r="F226">
            <v>1</v>
          </cell>
          <cell r="G226">
            <v>1</v>
          </cell>
        </row>
        <row r="227">
          <cell r="A227" t="str">
            <v>Servente de Limpeza - Nivel 2</v>
          </cell>
          <cell r="E227">
            <v>1</v>
          </cell>
          <cell r="F227">
            <v>1</v>
          </cell>
          <cell r="G227">
            <v>1</v>
          </cell>
        </row>
        <row r="228">
          <cell r="A228" t="str">
            <v>Servente de Limpeza - Nivel 2</v>
          </cell>
          <cell r="E228">
            <v>2</v>
          </cell>
          <cell r="F228">
            <v>1</v>
          </cell>
          <cell r="G228">
            <v>1</v>
          </cell>
        </row>
        <row r="229">
          <cell r="A229" t="str">
            <v>Servente de Limpeza - Nivel 2</v>
          </cell>
          <cell r="E229">
            <v>1</v>
          </cell>
          <cell r="F229">
            <v>1</v>
          </cell>
          <cell r="G229">
            <v>1</v>
          </cell>
        </row>
        <row r="230">
          <cell r="A230" t="str">
            <v>Servente de Limpeza - Nivel 2</v>
          </cell>
          <cell r="E230">
            <v>1</v>
          </cell>
          <cell r="F230">
            <v>1</v>
          </cell>
          <cell r="G230">
            <v>0</v>
          </cell>
        </row>
        <row r="231">
          <cell r="A231" t="str">
            <v>Servente de Limpeza - Nivel 2</v>
          </cell>
          <cell r="E231">
            <v>1</v>
          </cell>
          <cell r="F231">
            <v>1</v>
          </cell>
          <cell r="G231">
            <v>1</v>
          </cell>
        </row>
        <row r="232">
          <cell r="A232" t="str">
            <v>Servente de Limpeza - Nivel 2</v>
          </cell>
          <cell r="E232">
            <v>1</v>
          </cell>
          <cell r="F232">
            <v>1</v>
          </cell>
          <cell r="G232">
            <v>1</v>
          </cell>
        </row>
        <row r="233">
          <cell r="A233" t="str">
            <v>Servente de Limpeza - Nivel 2</v>
          </cell>
          <cell r="E233">
            <v>1</v>
          </cell>
          <cell r="F233">
            <v>1</v>
          </cell>
          <cell r="G233">
            <v>1</v>
          </cell>
        </row>
        <row r="234">
          <cell r="A234" t="str">
            <v>Servente de Limpeza - Nivel 2</v>
          </cell>
          <cell r="E234">
            <v>1</v>
          </cell>
          <cell r="F234">
            <v>1</v>
          </cell>
          <cell r="G234">
            <v>1</v>
          </cell>
        </row>
        <row r="235">
          <cell r="A235" t="str">
            <v>Servente de Limpeza - Nivel 2</v>
          </cell>
          <cell r="E235">
            <v>1</v>
          </cell>
          <cell r="F235">
            <v>1</v>
          </cell>
          <cell r="G235">
            <v>1</v>
          </cell>
        </row>
        <row r="236">
          <cell r="A236" t="str">
            <v>Servente de Limpeza - Nivel 2</v>
          </cell>
          <cell r="E236">
            <v>1</v>
          </cell>
          <cell r="F236">
            <v>1</v>
          </cell>
          <cell r="G236">
            <v>0</v>
          </cell>
        </row>
        <row r="237">
          <cell r="A237" t="str">
            <v>Servente de Limpeza - Nivel 2</v>
          </cell>
          <cell r="E237">
            <v>1</v>
          </cell>
          <cell r="F237">
            <v>1</v>
          </cell>
          <cell r="G237">
            <v>1</v>
          </cell>
        </row>
        <row r="238">
          <cell r="A238" t="str">
            <v>Servente de Limpeza - Nivel 2</v>
          </cell>
          <cell r="E238">
            <v>15</v>
          </cell>
          <cell r="F238">
            <v>10</v>
          </cell>
          <cell r="G238">
            <v>10</v>
          </cell>
        </row>
        <row r="239">
          <cell r="A239" t="str">
            <v>Servente de Limpeza - Nivel 2</v>
          </cell>
          <cell r="E239">
            <v>4</v>
          </cell>
          <cell r="F239">
            <v>4</v>
          </cell>
          <cell r="G239">
            <v>4</v>
          </cell>
        </row>
        <row r="240">
          <cell r="A240" t="str">
            <v>Servente de Pedreiro</v>
          </cell>
          <cell r="E240">
            <v>2</v>
          </cell>
          <cell r="F240">
            <v>2</v>
          </cell>
          <cell r="G240">
            <v>2</v>
          </cell>
        </row>
        <row r="241">
          <cell r="A241" t="str">
            <v>Supervisor de Segurança</v>
          </cell>
          <cell r="E241">
            <v>1</v>
          </cell>
          <cell r="F241">
            <v>1</v>
          </cell>
          <cell r="G241">
            <v>1</v>
          </cell>
        </row>
        <row r="242">
          <cell r="A242" t="str">
            <v>Técnico de farmácia</v>
          </cell>
          <cell r="E242">
            <v>1</v>
          </cell>
          <cell r="F242">
            <v>1</v>
          </cell>
          <cell r="G242">
            <v>1</v>
          </cell>
        </row>
        <row r="243">
          <cell r="A243" t="str">
            <v>Técnico de farmácia</v>
          </cell>
          <cell r="E243">
            <v>1</v>
          </cell>
          <cell r="F243">
            <v>1</v>
          </cell>
          <cell r="G243">
            <v>1</v>
          </cell>
        </row>
        <row r="244">
          <cell r="A244" t="str">
            <v>Técnico de farmácia</v>
          </cell>
          <cell r="E244">
            <v>1</v>
          </cell>
          <cell r="F244">
            <v>1</v>
          </cell>
          <cell r="G244">
            <v>1</v>
          </cell>
        </row>
        <row r="245">
          <cell r="A245" t="str">
            <v>Técnico em Enfermagem (CBO - 3222-05)</v>
          </cell>
          <cell r="E245">
            <v>2</v>
          </cell>
          <cell r="F245">
            <v>1</v>
          </cell>
          <cell r="G245">
            <v>1</v>
          </cell>
        </row>
        <row r="246">
          <cell r="A246" t="str">
            <v>Técnico de farmácia</v>
          </cell>
          <cell r="E246">
            <v>2</v>
          </cell>
          <cell r="F246">
            <v>2</v>
          </cell>
          <cell r="G246">
            <v>1</v>
          </cell>
        </row>
        <row r="247">
          <cell r="A247" t="str">
            <v>Técnico de farmácia</v>
          </cell>
          <cell r="E247">
            <v>2</v>
          </cell>
          <cell r="F247">
            <v>2</v>
          </cell>
          <cell r="G247">
            <v>2</v>
          </cell>
        </row>
        <row r="248">
          <cell r="A248" t="str">
            <v>Técnico de suporte ao usuário de TI (CBO 3172-10)</v>
          </cell>
          <cell r="E248">
            <v>1</v>
          </cell>
          <cell r="F248">
            <v>1</v>
          </cell>
          <cell r="G248">
            <v>1</v>
          </cell>
        </row>
        <row r="249">
          <cell r="A249" t="str">
            <v>Técnico de suporte ao usuário de TI (CBO 3172-10)</v>
          </cell>
          <cell r="E249">
            <v>3</v>
          </cell>
          <cell r="F249">
            <v>2</v>
          </cell>
          <cell r="G249">
            <v>2</v>
          </cell>
        </row>
        <row r="250">
          <cell r="A250" t="str">
            <v>Técnico de operações audiovisuais</v>
          </cell>
          <cell r="E250">
            <v>1</v>
          </cell>
          <cell r="F250">
            <v>1</v>
          </cell>
          <cell r="G250">
            <v>1</v>
          </cell>
        </row>
        <row r="251">
          <cell r="A251" t="str">
            <v>Técnico de Rede (Telecomunicações) (CBO 3133-10)</v>
          </cell>
          <cell r="E251">
            <v>1</v>
          </cell>
          <cell r="F251">
            <v>1</v>
          </cell>
          <cell r="G251">
            <v>1</v>
          </cell>
        </row>
        <row r="252">
          <cell r="A252" t="str">
            <v>Técnico de suporte ao usuário de TI (CBO 3172-10)</v>
          </cell>
          <cell r="E252">
            <v>13</v>
          </cell>
          <cell r="F252">
            <v>5</v>
          </cell>
          <cell r="G252">
            <v>7</v>
          </cell>
        </row>
        <row r="253">
          <cell r="A253" t="str">
            <v>Técnico em Bioterismo (CBO 3201-05)</v>
          </cell>
          <cell r="E253">
            <v>4</v>
          </cell>
          <cell r="F253">
            <v>4</v>
          </cell>
          <cell r="G253">
            <v>5</v>
          </cell>
        </row>
        <row r="254">
          <cell r="A254" t="str">
            <v>Técnico em manutenção de equipamentos de informática (CBO 3132-20)</v>
          </cell>
          <cell r="E254">
            <v>4</v>
          </cell>
          <cell r="F254">
            <v>2</v>
          </cell>
          <cell r="G254">
            <v>0</v>
          </cell>
        </row>
        <row r="255">
          <cell r="A255" t="str">
            <v>Técnico em Prótese Dentária</v>
          </cell>
          <cell r="E255">
            <v>1</v>
          </cell>
          <cell r="F255">
            <v>1</v>
          </cell>
          <cell r="G255">
            <v>1</v>
          </cell>
        </row>
        <row r="256">
          <cell r="A256" t="str">
            <v>Técnico em Prótese Dentária</v>
          </cell>
          <cell r="E256">
            <v>3</v>
          </cell>
          <cell r="F256">
            <v>3</v>
          </cell>
          <cell r="G256">
            <v>3</v>
          </cell>
        </row>
        <row r="257">
          <cell r="A257" t="str">
            <v>Técnicos em Necropsia (CBO 3281-05)</v>
          </cell>
          <cell r="E257">
            <v>2</v>
          </cell>
          <cell r="F257">
            <v>1</v>
          </cell>
          <cell r="G257">
            <v>1</v>
          </cell>
        </row>
        <row r="258">
          <cell r="A258" t="str">
            <v>Vigia Diurno</v>
          </cell>
          <cell r="E258">
            <v>2</v>
          </cell>
          <cell r="F258">
            <v>2</v>
          </cell>
          <cell r="G258">
            <v>2</v>
          </cell>
        </row>
        <row r="259">
          <cell r="A259" t="str">
            <v>Vigia Diurno</v>
          </cell>
          <cell r="E259">
            <v>2</v>
          </cell>
          <cell r="F259">
            <v>2</v>
          </cell>
          <cell r="G259">
            <v>2</v>
          </cell>
        </row>
        <row r="260">
          <cell r="A260" t="str">
            <v>Vigia Diurno</v>
          </cell>
          <cell r="E260">
            <v>4</v>
          </cell>
          <cell r="F260">
            <v>2</v>
          </cell>
          <cell r="G260">
            <v>2</v>
          </cell>
        </row>
        <row r="261">
          <cell r="A261" t="str">
            <v>Vigia Diurno</v>
          </cell>
          <cell r="E261">
            <v>2</v>
          </cell>
          <cell r="F261">
            <v>2</v>
          </cell>
          <cell r="G261">
            <v>2</v>
          </cell>
        </row>
        <row r="262">
          <cell r="A262" t="str">
            <v>Vigia Diurno</v>
          </cell>
          <cell r="E262">
            <v>2</v>
          </cell>
          <cell r="F262">
            <v>2</v>
          </cell>
          <cell r="G262">
            <v>0</v>
          </cell>
        </row>
        <row r="263">
          <cell r="A263" t="str">
            <v>Vigia Noturno</v>
          </cell>
          <cell r="E263">
            <v>1</v>
          </cell>
          <cell r="F263">
            <v>1</v>
          </cell>
          <cell r="G263">
            <v>1</v>
          </cell>
        </row>
        <row r="264">
          <cell r="A264" t="str">
            <v>Vigia Noturno</v>
          </cell>
          <cell r="E264">
            <v>2</v>
          </cell>
          <cell r="F264">
            <v>2</v>
          </cell>
          <cell r="G264">
            <v>2</v>
          </cell>
        </row>
        <row r="265">
          <cell r="A265" t="str">
            <v>Vigia Noturno</v>
          </cell>
          <cell r="E265">
            <v>2</v>
          </cell>
          <cell r="F265">
            <v>2</v>
          </cell>
          <cell r="G265">
            <v>0</v>
          </cell>
        </row>
        <row r="266">
          <cell r="A266" t="str">
            <v>Webdesigner CBO 2624-10</v>
          </cell>
          <cell r="E266">
            <v>1</v>
          </cell>
          <cell r="F266">
            <v>1</v>
          </cell>
          <cell r="G266">
            <v>1</v>
          </cell>
        </row>
        <row r="267">
          <cell r="A267" t="str">
            <v>Webdesigner CBO 2624-10</v>
          </cell>
          <cell r="E267">
            <v>1</v>
          </cell>
          <cell r="F267">
            <v>1</v>
          </cell>
          <cell r="G267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3.bcb.gov.br/CALCIDADAO/publico/corrigirPorIndice.do?method=corrigirPorIndic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../../AppData/Prof&#186;%20Walter/AppData/Roaming/17%20Instrucao%20Normativa%2002_2008%20Servicos%20Continuados/17%20Instrucao%20Normativa%2002_2008%20Servicos%20Continuados/17%20Instrucao%20Normativa%2002_2008%20Servicos%20Continuados/0%20LEGISLACAO%20GERAL/IN%2003_2005%20MSP_SRP/AnexoII_IN03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R987"/>
  <sheetViews>
    <sheetView showGridLines="0" topLeftCell="A69" zoomScale="85" zoomScaleNormal="85" workbookViewId="0">
      <selection activeCell="C83" sqref="C83"/>
    </sheetView>
  </sheetViews>
  <sheetFormatPr defaultColWidth="12.625" defaultRowHeight="15" customHeight="1"/>
  <cols>
    <col min="1" max="1" width="34.5" style="149" bestFit="1" customWidth="1"/>
    <col min="2" max="2" width="16.375" style="149" customWidth="1"/>
    <col min="3" max="3" width="14.875" style="149" customWidth="1"/>
    <col min="4" max="4" width="17.625" style="149" customWidth="1"/>
    <col min="5" max="5" width="9.875" style="149" customWidth="1"/>
    <col min="6" max="6" width="11.125" style="149" customWidth="1"/>
    <col min="7" max="7" width="37.125" style="149" customWidth="1"/>
    <col min="8" max="9" width="13.75" style="149" customWidth="1"/>
    <col min="10" max="10" width="17.25" style="149" bestFit="1" customWidth="1"/>
    <col min="11" max="11" width="10" style="148" bestFit="1" customWidth="1"/>
    <col min="12" max="12" width="14.125" style="149" customWidth="1"/>
    <col min="13" max="13" width="28.875" style="149" customWidth="1"/>
    <col min="14" max="14" width="10.5" style="149" customWidth="1"/>
    <col min="15" max="15" width="12.125" style="149" customWidth="1"/>
    <col min="16" max="16" width="17.25" style="149" customWidth="1"/>
    <col min="17" max="17" width="10.5" style="149" customWidth="1"/>
    <col min="18" max="18" width="12.75" style="149" customWidth="1"/>
    <col min="19" max="19" width="13.125" style="149" customWidth="1"/>
    <col min="20" max="29" width="7.625" style="149" customWidth="1"/>
    <col min="30" max="16384" width="12.625" style="149"/>
  </cols>
  <sheetData>
    <row r="1" spans="1:18">
      <c r="A1" s="274" t="s">
        <v>265</v>
      </c>
      <c r="B1" s="275"/>
      <c r="C1" s="275"/>
      <c r="D1" s="275"/>
      <c r="E1" s="275"/>
      <c r="F1" s="275"/>
      <c r="G1" s="275"/>
      <c r="H1" s="275"/>
      <c r="I1" s="275"/>
      <c r="J1" s="275"/>
      <c r="M1" s="150" t="s">
        <v>266</v>
      </c>
      <c r="N1" s="151" t="s">
        <v>267</v>
      </c>
      <c r="O1" s="152" t="s">
        <v>268</v>
      </c>
      <c r="P1" s="153"/>
      <c r="Q1" s="153"/>
      <c r="R1" s="153"/>
    </row>
    <row r="2" spans="1:18">
      <c r="B2" s="154"/>
      <c r="D2" s="155"/>
      <c r="M2" s="149" t="s">
        <v>269</v>
      </c>
      <c r="N2" s="156">
        <v>4.3099999999999996</v>
      </c>
      <c r="O2" s="157">
        <v>0.86</v>
      </c>
      <c r="P2" s="158"/>
      <c r="Q2" s="159"/>
      <c r="R2" s="159"/>
    </row>
    <row r="3" spans="1:18">
      <c r="A3" s="160"/>
      <c r="B3" s="161"/>
      <c r="C3" s="162"/>
      <c r="D3" s="163"/>
      <c r="E3" s="160"/>
      <c r="F3" s="160"/>
      <c r="N3" s="164"/>
      <c r="O3" s="164"/>
      <c r="P3" s="164"/>
      <c r="Q3" s="164"/>
    </row>
    <row r="4" spans="1:18">
      <c r="B4" s="165" t="s">
        <v>270</v>
      </c>
      <c r="C4" s="166" t="s">
        <v>271</v>
      </c>
      <c r="D4" s="167" t="s">
        <v>272</v>
      </c>
      <c r="H4" s="168" t="s">
        <v>273</v>
      </c>
      <c r="I4" s="169" t="s">
        <v>271</v>
      </c>
      <c r="J4" s="170" t="s">
        <v>272</v>
      </c>
      <c r="K4" s="171"/>
      <c r="N4" s="172" t="s">
        <v>273</v>
      </c>
      <c r="O4" s="173" t="s">
        <v>271</v>
      </c>
      <c r="P4" s="174" t="s">
        <v>272</v>
      </c>
    </row>
    <row r="5" spans="1:18">
      <c r="B5" s="175">
        <v>2018</v>
      </c>
      <c r="C5" s="176" t="s">
        <v>274</v>
      </c>
      <c r="D5" s="177" t="s">
        <v>275</v>
      </c>
      <c r="H5" s="168">
        <v>2018</v>
      </c>
      <c r="I5" s="169" t="s">
        <v>274</v>
      </c>
      <c r="J5" s="170" t="s">
        <v>275</v>
      </c>
      <c r="K5" s="171"/>
      <c r="N5" s="178">
        <v>2018</v>
      </c>
      <c r="O5" s="179" t="s">
        <v>274</v>
      </c>
      <c r="P5" s="180" t="s">
        <v>275</v>
      </c>
    </row>
    <row r="6" spans="1:18">
      <c r="A6" s="181" t="s">
        <v>276</v>
      </c>
      <c r="B6" s="182"/>
      <c r="C6" s="183"/>
      <c r="D6" s="184"/>
      <c r="G6" s="185" t="s">
        <v>277</v>
      </c>
      <c r="H6" s="186"/>
      <c r="I6" s="187"/>
      <c r="J6" s="188"/>
      <c r="K6" s="183"/>
      <c r="M6" s="181" t="s">
        <v>278</v>
      </c>
      <c r="N6" s="189"/>
      <c r="O6" s="190"/>
      <c r="P6" s="191"/>
    </row>
    <row r="7" spans="1:18">
      <c r="A7" s="192" t="s">
        <v>279</v>
      </c>
      <c r="B7" s="193">
        <v>2.5</v>
      </c>
      <c r="C7" s="194">
        <v>19.899999999999999</v>
      </c>
      <c r="D7" s="195">
        <v>32.5</v>
      </c>
      <c r="E7" s="196"/>
      <c r="G7" s="197" t="s">
        <v>279</v>
      </c>
      <c r="H7" s="198">
        <v>2.5</v>
      </c>
      <c r="I7" s="199">
        <v>8.9</v>
      </c>
      <c r="J7" s="200">
        <v>11.26</v>
      </c>
      <c r="K7" s="201"/>
      <c r="M7" s="192" t="s">
        <v>279</v>
      </c>
      <c r="N7" s="202">
        <v>2.5</v>
      </c>
      <c r="O7" s="203">
        <v>8.9</v>
      </c>
      <c r="P7" s="204">
        <v>11.26</v>
      </c>
      <c r="Q7" s="196"/>
    </row>
    <row r="8" spans="1:18">
      <c r="A8" s="192" t="s">
        <v>280</v>
      </c>
      <c r="B8" s="205">
        <v>1.5</v>
      </c>
      <c r="C8" s="194">
        <v>24.5</v>
      </c>
      <c r="D8" s="195">
        <v>40.01</v>
      </c>
      <c r="E8" s="196"/>
      <c r="G8" s="197" t="s">
        <v>281</v>
      </c>
      <c r="H8" s="206">
        <v>3.5</v>
      </c>
      <c r="I8" s="199">
        <v>7.9</v>
      </c>
      <c r="J8" s="200">
        <v>9.99</v>
      </c>
      <c r="K8" s="201"/>
      <c r="M8" s="207" t="s">
        <v>281</v>
      </c>
      <c r="N8" s="202">
        <v>3.5</v>
      </c>
      <c r="O8" s="203">
        <v>7.9</v>
      </c>
      <c r="P8" s="204">
        <v>9.99</v>
      </c>
      <c r="Q8" s="196"/>
    </row>
    <row r="9" spans="1:18">
      <c r="A9" s="192" t="s">
        <v>282</v>
      </c>
      <c r="B9" s="205" t="s">
        <v>283</v>
      </c>
      <c r="C9" s="194">
        <v>2.1</v>
      </c>
      <c r="D9" s="195">
        <v>3.43</v>
      </c>
      <c r="E9" s="196"/>
      <c r="G9" s="197" t="s">
        <v>284</v>
      </c>
      <c r="H9" s="206">
        <v>1.25</v>
      </c>
      <c r="I9" s="199">
        <v>2.1</v>
      </c>
      <c r="J9" s="200">
        <v>3.43</v>
      </c>
      <c r="K9" s="201"/>
      <c r="M9" s="192" t="s">
        <v>284</v>
      </c>
      <c r="N9" s="202">
        <v>1.25</v>
      </c>
      <c r="O9" s="203">
        <v>2.1</v>
      </c>
      <c r="P9" s="204">
        <v>3.43</v>
      </c>
      <c r="Q9" s="196"/>
    </row>
    <row r="10" spans="1:18" ht="15.75" customHeight="1">
      <c r="A10" s="192" t="s">
        <v>285</v>
      </c>
      <c r="B10" s="205" t="s">
        <v>286</v>
      </c>
      <c r="C10" s="194">
        <v>7.9</v>
      </c>
      <c r="D10" s="195">
        <v>9.99</v>
      </c>
      <c r="E10" s="196">
        <f>SUM(D7:D10)</f>
        <v>85.929999999999993</v>
      </c>
      <c r="F10" s="208"/>
      <c r="G10" s="197" t="s">
        <v>285</v>
      </c>
      <c r="H10" s="206">
        <v>1.67</v>
      </c>
      <c r="I10" s="199">
        <v>7.9</v>
      </c>
      <c r="J10" s="200">
        <v>9.99</v>
      </c>
      <c r="K10" s="201">
        <f>SUM(J7:J10)</f>
        <v>34.67</v>
      </c>
      <c r="L10" s="208"/>
      <c r="M10" s="192" t="s">
        <v>285</v>
      </c>
      <c r="N10" s="202">
        <v>1.67</v>
      </c>
      <c r="O10" s="203">
        <v>7.9</v>
      </c>
      <c r="P10" s="204">
        <v>9.99</v>
      </c>
      <c r="Q10" s="196">
        <f>SUM(P7:P10)</f>
        <v>34.67</v>
      </c>
    </row>
    <row r="11" spans="1:18" ht="15.75" customHeight="1">
      <c r="A11" s="209" t="s">
        <v>287</v>
      </c>
      <c r="B11" s="210"/>
      <c r="C11" s="211"/>
      <c r="D11" s="212"/>
      <c r="E11" s="208"/>
      <c r="G11" s="213" t="s">
        <v>288</v>
      </c>
      <c r="H11" s="214"/>
      <c r="I11" s="199"/>
      <c r="J11" s="215"/>
      <c r="K11" s="211"/>
      <c r="M11" s="209" t="s">
        <v>288</v>
      </c>
      <c r="N11" s="211"/>
      <c r="O11" s="211"/>
      <c r="P11" s="211"/>
      <c r="Q11" s="208"/>
      <c r="R11" s="208"/>
    </row>
    <row r="12" spans="1:18" ht="15.75" customHeight="1">
      <c r="A12" s="192" t="s">
        <v>289</v>
      </c>
      <c r="B12" s="193" t="s">
        <v>290</v>
      </c>
      <c r="C12" s="194">
        <v>27</v>
      </c>
      <c r="D12" s="195">
        <v>34.15</v>
      </c>
      <c r="E12" s="196"/>
      <c r="G12" s="197" t="s">
        <v>289</v>
      </c>
      <c r="H12" s="206">
        <v>8</v>
      </c>
      <c r="I12" s="199">
        <v>27</v>
      </c>
      <c r="J12" s="200">
        <v>34.15</v>
      </c>
      <c r="K12" s="201"/>
      <c r="M12" s="192" t="s">
        <v>289</v>
      </c>
      <c r="N12" s="216">
        <v>8</v>
      </c>
      <c r="O12" s="217">
        <v>27</v>
      </c>
      <c r="P12" s="204">
        <v>34.15</v>
      </c>
      <c r="Q12" s="159"/>
    </row>
    <row r="13" spans="1:18" ht="15.75" customHeight="1">
      <c r="A13" s="192" t="s">
        <v>291</v>
      </c>
      <c r="B13" s="193" t="s">
        <v>292</v>
      </c>
      <c r="C13" s="194">
        <v>76</v>
      </c>
      <c r="D13" s="195">
        <v>96.12</v>
      </c>
      <c r="E13" s="196"/>
      <c r="G13" s="197" t="s">
        <v>291</v>
      </c>
      <c r="H13" s="206">
        <v>5.92</v>
      </c>
      <c r="I13" s="199">
        <v>59.8</v>
      </c>
      <c r="J13" s="200">
        <v>75.63</v>
      </c>
      <c r="K13" s="201"/>
      <c r="M13" s="192" t="s">
        <v>291</v>
      </c>
      <c r="N13" s="216">
        <v>5.92</v>
      </c>
      <c r="O13" s="217">
        <v>70</v>
      </c>
      <c r="P13" s="218">
        <v>88.53</v>
      </c>
      <c r="Q13" s="159"/>
    </row>
    <row r="14" spans="1:18" ht="15.75" customHeight="1">
      <c r="A14" s="192" t="s">
        <v>293</v>
      </c>
      <c r="B14" s="193" t="s">
        <v>294</v>
      </c>
      <c r="C14" s="194">
        <v>19.899999999999999</v>
      </c>
      <c r="D14" s="195">
        <v>25.17</v>
      </c>
      <c r="E14" s="196">
        <f>SUM(D12:D14)</f>
        <v>155.44</v>
      </c>
      <c r="F14" s="208"/>
      <c r="G14" s="197" t="s">
        <v>293</v>
      </c>
      <c r="H14" s="206">
        <v>3.65</v>
      </c>
      <c r="I14" s="199">
        <v>34</v>
      </c>
      <c r="J14" s="200">
        <v>43</v>
      </c>
      <c r="K14" s="201">
        <f>SUM(J12:J14)</f>
        <v>152.78</v>
      </c>
      <c r="L14" s="208"/>
      <c r="M14" s="192" t="s">
        <v>293</v>
      </c>
      <c r="N14" s="216">
        <v>3.65</v>
      </c>
      <c r="O14" s="217">
        <v>34</v>
      </c>
      <c r="P14" s="204">
        <v>43</v>
      </c>
      <c r="Q14" s="159">
        <f>SUM(P12:P14)</f>
        <v>165.68</v>
      </c>
      <c r="R14" s="208"/>
    </row>
    <row r="15" spans="1:18" ht="15.75" customHeight="1">
      <c r="B15" s="182"/>
      <c r="C15" s="183"/>
      <c r="D15" s="184"/>
      <c r="H15" s="183"/>
      <c r="I15" s="183"/>
      <c r="J15" s="183"/>
      <c r="K15" s="183"/>
      <c r="N15" s="183"/>
      <c r="O15" s="183"/>
      <c r="P15" s="183"/>
    </row>
    <row r="16" spans="1:18" ht="15.75" customHeight="1">
      <c r="B16" s="182"/>
      <c r="C16" s="183"/>
      <c r="D16" s="184"/>
      <c r="H16" s="183"/>
      <c r="I16" s="183"/>
      <c r="J16" s="183"/>
      <c r="K16" s="183"/>
      <c r="N16" s="183"/>
      <c r="O16" s="183"/>
      <c r="P16" s="183"/>
    </row>
    <row r="17" spans="1:18" ht="15.75" customHeight="1">
      <c r="A17" s="181" t="s">
        <v>295</v>
      </c>
      <c r="B17" s="182"/>
      <c r="C17" s="183"/>
      <c r="D17" s="184"/>
      <c r="G17" s="181" t="s">
        <v>296</v>
      </c>
      <c r="H17" s="211"/>
      <c r="I17" s="211"/>
      <c r="J17" s="219"/>
      <c r="K17" s="219"/>
      <c r="M17" s="181" t="s">
        <v>297</v>
      </c>
      <c r="N17" s="183"/>
      <c r="O17" s="183"/>
      <c r="P17" s="183"/>
    </row>
    <row r="18" spans="1:18" ht="15.75" customHeight="1">
      <c r="A18" s="192" t="s">
        <v>281</v>
      </c>
      <c r="B18" s="193">
        <v>3.5</v>
      </c>
      <c r="C18" s="194">
        <v>7.9</v>
      </c>
      <c r="D18" s="195">
        <v>9.99</v>
      </c>
      <c r="E18" s="196"/>
      <c r="G18" s="192" t="s">
        <v>279</v>
      </c>
      <c r="H18" s="202">
        <v>2.5</v>
      </c>
      <c r="I18" s="203">
        <v>8.9</v>
      </c>
      <c r="J18" s="204">
        <v>11.26</v>
      </c>
      <c r="K18" s="201"/>
      <c r="M18" s="192" t="s">
        <v>279</v>
      </c>
      <c r="N18" s="220">
        <v>2.5</v>
      </c>
      <c r="O18" s="221">
        <v>8.9</v>
      </c>
      <c r="P18" s="204">
        <v>11.26</v>
      </c>
      <c r="Q18" s="222"/>
    </row>
    <row r="19" spans="1:18" ht="15.75" customHeight="1">
      <c r="A19" s="192" t="s">
        <v>279</v>
      </c>
      <c r="B19" s="193">
        <v>2.5</v>
      </c>
      <c r="C19" s="194">
        <v>150</v>
      </c>
      <c r="D19" s="195">
        <v>189.7</v>
      </c>
      <c r="E19" s="196"/>
      <c r="G19" s="192" t="s">
        <v>281</v>
      </c>
      <c r="H19" s="202">
        <v>3.5</v>
      </c>
      <c r="I19" s="203">
        <v>7.9</v>
      </c>
      <c r="J19" s="204">
        <v>9.99</v>
      </c>
      <c r="K19" s="201"/>
      <c r="M19" s="192" t="s">
        <v>280</v>
      </c>
      <c r="N19" s="220">
        <v>1.5</v>
      </c>
      <c r="O19" s="221">
        <v>24.5</v>
      </c>
      <c r="P19" s="204">
        <v>30.98</v>
      </c>
      <c r="Q19" s="222"/>
    </row>
    <row r="20" spans="1:18" ht="15.75" customHeight="1">
      <c r="A20" s="192" t="s">
        <v>298</v>
      </c>
      <c r="B20" s="193">
        <v>5</v>
      </c>
      <c r="C20" s="194">
        <v>21</v>
      </c>
      <c r="D20" s="195">
        <v>26.56</v>
      </c>
      <c r="E20" s="196"/>
      <c r="G20" s="192" t="s">
        <v>284</v>
      </c>
      <c r="H20" s="202">
        <v>1.25</v>
      </c>
      <c r="I20" s="203">
        <v>2.1</v>
      </c>
      <c r="J20" s="204">
        <v>3.43</v>
      </c>
      <c r="K20" s="201"/>
      <c r="L20" s="208"/>
      <c r="M20" s="192" t="s">
        <v>284</v>
      </c>
      <c r="N20" s="220">
        <v>1.25</v>
      </c>
      <c r="O20" s="221">
        <v>2.1</v>
      </c>
      <c r="P20" s="204">
        <v>2.66</v>
      </c>
      <c r="Q20" s="222"/>
    </row>
    <row r="21" spans="1:18" ht="15.75" customHeight="1">
      <c r="A21" s="192" t="s">
        <v>299</v>
      </c>
      <c r="B21" s="193">
        <v>10.5</v>
      </c>
      <c r="C21" s="194">
        <v>32</v>
      </c>
      <c r="D21" s="195">
        <v>40.47</v>
      </c>
      <c r="E21" s="196"/>
      <c r="G21" s="192" t="s">
        <v>285</v>
      </c>
      <c r="H21" s="202">
        <v>1.67</v>
      </c>
      <c r="I21" s="203">
        <v>7.2</v>
      </c>
      <c r="J21" s="204">
        <v>9.11</v>
      </c>
      <c r="K21" s="201">
        <f>SUM(J18:J21)</f>
        <v>33.79</v>
      </c>
      <c r="M21" s="192" t="s">
        <v>300</v>
      </c>
      <c r="N21" s="220">
        <v>0.33</v>
      </c>
      <c r="O21" s="221">
        <v>10.35</v>
      </c>
      <c r="P21" s="204">
        <v>13.09</v>
      </c>
      <c r="Q21" s="222"/>
    </row>
    <row r="22" spans="1:18" ht="15.75" customHeight="1">
      <c r="A22" s="192" t="s">
        <v>284</v>
      </c>
      <c r="B22" s="193">
        <v>1.25</v>
      </c>
      <c r="C22" s="194">
        <v>15</v>
      </c>
      <c r="D22" s="195">
        <v>18.97</v>
      </c>
      <c r="E22" s="196"/>
      <c r="G22" s="181" t="s">
        <v>301</v>
      </c>
      <c r="H22" s="189"/>
      <c r="I22" s="190"/>
      <c r="J22" s="191"/>
      <c r="K22" s="183"/>
      <c r="M22" s="192" t="s">
        <v>298</v>
      </c>
      <c r="N22" s="220">
        <v>5</v>
      </c>
      <c r="O22" s="221">
        <v>22.9</v>
      </c>
      <c r="P22" s="204">
        <v>28.96</v>
      </c>
      <c r="Q22" s="208">
        <f>SUM(P18:P22)</f>
        <v>86.950000000000017</v>
      </c>
      <c r="R22" s="208"/>
    </row>
    <row r="23" spans="1:18" ht="15.75" customHeight="1">
      <c r="A23" s="192" t="s">
        <v>300</v>
      </c>
      <c r="B23" s="193">
        <v>0.33</v>
      </c>
      <c r="C23" s="194">
        <v>10.35</v>
      </c>
      <c r="D23" s="195">
        <v>13.09</v>
      </c>
      <c r="E23" s="196"/>
      <c r="G23" s="192" t="s">
        <v>289</v>
      </c>
      <c r="H23" s="202">
        <v>8</v>
      </c>
      <c r="I23" s="203">
        <v>27</v>
      </c>
      <c r="J23" s="204">
        <v>34.15</v>
      </c>
      <c r="K23" s="201"/>
      <c r="M23" s="181" t="s">
        <v>302</v>
      </c>
      <c r="N23" s="183"/>
      <c r="O23" s="183"/>
      <c r="P23" s="183"/>
    </row>
    <row r="24" spans="1:18" ht="15.75" customHeight="1">
      <c r="A24" s="192" t="s">
        <v>303</v>
      </c>
      <c r="B24" s="193">
        <v>4.08</v>
      </c>
      <c r="C24" s="194">
        <v>29</v>
      </c>
      <c r="D24" s="195">
        <v>36.68</v>
      </c>
      <c r="E24" s="196"/>
      <c r="G24" s="192" t="s">
        <v>291</v>
      </c>
      <c r="H24" s="202">
        <v>5.92</v>
      </c>
      <c r="I24" s="203">
        <v>59.8</v>
      </c>
      <c r="J24" s="204">
        <v>75.63</v>
      </c>
      <c r="K24" s="201"/>
      <c r="M24" s="192" t="s">
        <v>289</v>
      </c>
      <c r="N24" s="202">
        <v>8</v>
      </c>
      <c r="O24" s="203">
        <v>27</v>
      </c>
      <c r="P24" s="204">
        <v>34.15</v>
      </c>
      <c r="Q24" s="196"/>
    </row>
    <row r="25" spans="1:18" ht="15.75" customHeight="1">
      <c r="A25" s="192" t="s">
        <v>285</v>
      </c>
      <c r="B25" s="193">
        <v>1.67</v>
      </c>
      <c r="C25" s="194">
        <v>7.9</v>
      </c>
      <c r="D25" s="195">
        <v>9.99</v>
      </c>
      <c r="E25" s="196">
        <f>SUM(D18:D25)</f>
        <v>345.45000000000005</v>
      </c>
      <c r="F25" s="208"/>
      <c r="G25" s="192" t="s">
        <v>293</v>
      </c>
      <c r="H25" s="202">
        <v>3.65</v>
      </c>
      <c r="I25" s="203">
        <v>34</v>
      </c>
      <c r="J25" s="204">
        <v>43</v>
      </c>
      <c r="K25" s="201">
        <f>SUM(J23:J25)</f>
        <v>152.78</v>
      </c>
      <c r="L25" s="208"/>
      <c r="M25" s="192" t="s">
        <v>291</v>
      </c>
      <c r="N25" s="202">
        <v>5.92</v>
      </c>
      <c r="O25" s="203">
        <v>70</v>
      </c>
      <c r="P25" s="218">
        <v>88.53</v>
      </c>
      <c r="Q25" s="196"/>
    </row>
    <row r="26" spans="1:18" ht="15.75" customHeight="1">
      <c r="A26" s="209" t="s">
        <v>304</v>
      </c>
      <c r="B26" s="182"/>
      <c r="C26" s="183"/>
      <c r="D26" s="184"/>
      <c r="H26" s="183"/>
      <c r="I26" s="183"/>
      <c r="J26" s="183"/>
      <c r="K26" s="183"/>
      <c r="M26" s="192" t="s">
        <v>293</v>
      </c>
      <c r="N26" s="202">
        <v>3.65</v>
      </c>
      <c r="O26" s="203">
        <v>34</v>
      </c>
      <c r="P26" s="204">
        <v>43</v>
      </c>
      <c r="Q26" s="196">
        <f>SUM(P24:P26)</f>
        <v>165.68</v>
      </c>
      <c r="R26" s="208"/>
    </row>
    <row r="27" spans="1:18" ht="15.75" customHeight="1">
      <c r="A27" s="192" t="s">
        <v>305</v>
      </c>
      <c r="B27" s="193">
        <v>15</v>
      </c>
      <c r="C27" s="194">
        <v>99</v>
      </c>
      <c r="D27" s="195">
        <v>125.2</v>
      </c>
      <c r="E27" s="196"/>
      <c r="H27" s="183"/>
      <c r="I27" s="183"/>
      <c r="J27" s="183"/>
      <c r="K27" s="183"/>
      <c r="N27" s="183"/>
      <c r="O27" s="183"/>
      <c r="P27" s="183"/>
    </row>
    <row r="28" spans="1:18" ht="15.75" customHeight="1">
      <c r="A28" s="192" t="s">
        <v>306</v>
      </c>
      <c r="B28" s="193">
        <v>15</v>
      </c>
      <c r="C28" s="194">
        <v>99</v>
      </c>
      <c r="D28" s="195">
        <v>125.2</v>
      </c>
      <c r="E28" s="196"/>
      <c r="G28" s="181" t="s">
        <v>307</v>
      </c>
      <c r="H28" s="183"/>
      <c r="I28" s="183"/>
      <c r="J28" s="183"/>
      <c r="K28" s="183"/>
      <c r="M28" s="181" t="s">
        <v>308</v>
      </c>
      <c r="N28" s="183"/>
      <c r="O28" s="183"/>
      <c r="P28" s="183"/>
    </row>
    <row r="29" spans="1:18" ht="15.75" customHeight="1">
      <c r="A29" s="192" t="s">
        <v>309</v>
      </c>
      <c r="B29" s="193">
        <v>5</v>
      </c>
      <c r="C29" s="194">
        <v>35</v>
      </c>
      <c r="D29" s="195">
        <v>44.26</v>
      </c>
      <c r="E29" s="196">
        <f>SUM(D27:D29)</f>
        <v>294.66000000000003</v>
      </c>
      <c r="F29" s="208"/>
      <c r="G29" s="223" t="s">
        <v>310</v>
      </c>
      <c r="H29" s="214"/>
      <c r="I29" s="199">
        <v>39.799999999999997</v>
      </c>
      <c r="J29" s="200">
        <v>50.33</v>
      </c>
      <c r="K29" s="201"/>
      <c r="M29" s="192" t="s">
        <v>279</v>
      </c>
      <c r="N29" s="202">
        <v>2.5</v>
      </c>
      <c r="O29" s="203">
        <v>8.9</v>
      </c>
      <c r="P29" s="204">
        <v>11.26</v>
      </c>
      <c r="Q29" s="196"/>
    </row>
    <row r="30" spans="1:18" ht="15.75" customHeight="1">
      <c r="B30" s="182"/>
      <c r="C30" s="183"/>
      <c r="D30" s="184"/>
      <c r="G30" s="223" t="s">
        <v>291</v>
      </c>
      <c r="H30" s="214"/>
      <c r="I30" s="199">
        <v>78</v>
      </c>
      <c r="J30" s="200">
        <v>98.64</v>
      </c>
      <c r="K30" s="201"/>
      <c r="M30" s="192" t="s">
        <v>280</v>
      </c>
      <c r="N30" s="202">
        <v>1.5</v>
      </c>
      <c r="O30" s="203">
        <v>26.9</v>
      </c>
      <c r="P30" s="204">
        <v>34.020000000000003</v>
      </c>
      <c r="Q30" s="196"/>
    </row>
    <row r="31" spans="1:18" ht="15.75" customHeight="1">
      <c r="A31" s="181" t="s">
        <v>311</v>
      </c>
      <c r="B31" s="182"/>
      <c r="C31" s="183"/>
      <c r="D31" s="184"/>
      <c r="G31" s="223" t="s">
        <v>312</v>
      </c>
      <c r="H31" s="214"/>
      <c r="I31" s="199">
        <v>34</v>
      </c>
      <c r="J31" s="200">
        <v>43</v>
      </c>
      <c r="K31" s="201">
        <f>SUM(J29:J31)</f>
        <v>191.97</v>
      </c>
      <c r="M31" s="192" t="s">
        <v>284</v>
      </c>
      <c r="N31" s="202">
        <v>1.25</v>
      </c>
      <c r="O31" s="203">
        <v>2.1</v>
      </c>
      <c r="P31" s="204">
        <v>3.43</v>
      </c>
      <c r="Q31" s="196"/>
    </row>
    <row r="32" spans="1:18" ht="15.75" customHeight="1">
      <c r="A32" s="192" t="s">
        <v>281</v>
      </c>
      <c r="B32" s="193">
        <v>3.5</v>
      </c>
      <c r="C32" s="194">
        <v>7.9</v>
      </c>
      <c r="D32" s="195">
        <v>9.99</v>
      </c>
      <c r="E32" s="196"/>
      <c r="G32" s="224"/>
      <c r="H32" s="225"/>
      <c r="I32" s="225"/>
      <c r="J32" s="226"/>
      <c r="K32" s="227"/>
      <c r="M32" s="192" t="s">
        <v>300</v>
      </c>
      <c r="N32" s="202">
        <v>0.33</v>
      </c>
      <c r="O32" s="203">
        <v>10.35</v>
      </c>
      <c r="P32" s="204">
        <v>13.09</v>
      </c>
      <c r="Q32" s="196"/>
    </row>
    <row r="33" spans="1:18" ht="15.75" customHeight="1">
      <c r="A33" s="192" t="s">
        <v>279</v>
      </c>
      <c r="B33" s="193">
        <v>2.5</v>
      </c>
      <c r="C33" s="194">
        <v>9</v>
      </c>
      <c r="D33" s="195">
        <v>11.38</v>
      </c>
      <c r="E33" s="196"/>
      <c r="H33" s="228"/>
      <c r="I33" s="228"/>
      <c r="J33" s="228"/>
      <c r="K33" s="183"/>
      <c r="M33" s="192" t="s">
        <v>298</v>
      </c>
      <c r="N33" s="202">
        <v>5</v>
      </c>
      <c r="O33" s="203">
        <v>22.9</v>
      </c>
      <c r="P33" s="204">
        <v>28.96</v>
      </c>
      <c r="Q33" s="196">
        <f>SUM(P29:P33)</f>
        <v>90.759999999999991</v>
      </c>
      <c r="R33" s="208"/>
    </row>
    <row r="34" spans="1:18" ht="15.75" customHeight="1">
      <c r="A34" s="192" t="s">
        <v>299</v>
      </c>
      <c r="B34" s="193">
        <v>10.5</v>
      </c>
      <c r="C34" s="194">
        <v>32</v>
      </c>
      <c r="D34" s="195">
        <v>40.47</v>
      </c>
      <c r="E34" s="196"/>
      <c r="G34" s="229" t="s">
        <v>313</v>
      </c>
      <c r="H34" s="228"/>
      <c r="I34" s="228"/>
      <c r="J34" s="228"/>
      <c r="K34" s="183"/>
      <c r="M34" s="181" t="s">
        <v>314</v>
      </c>
      <c r="N34" s="183"/>
      <c r="O34" s="183"/>
      <c r="P34" s="183"/>
    </row>
    <row r="35" spans="1:18" ht="15.75" customHeight="1">
      <c r="A35" s="192" t="s">
        <v>284</v>
      </c>
      <c r="B35" s="193">
        <v>1.25</v>
      </c>
      <c r="C35" s="194">
        <v>2.1</v>
      </c>
      <c r="D35" s="195">
        <v>2.66</v>
      </c>
      <c r="E35" s="196"/>
      <c r="G35" s="223" t="s">
        <v>310</v>
      </c>
      <c r="H35" s="214"/>
      <c r="I35" s="199">
        <v>39.799999999999997</v>
      </c>
      <c r="J35" s="200">
        <v>50.33</v>
      </c>
      <c r="K35" s="201"/>
      <c r="M35" s="192" t="s">
        <v>289</v>
      </c>
      <c r="N35" s="202">
        <v>8</v>
      </c>
      <c r="O35" s="203">
        <v>27</v>
      </c>
      <c r="P35" s="204">
        <v>34.15</v>
      </c>
      <c r="Q35" s="196"/>
    </row>
    <row r="36" spans="1:18" ht="15.75" customHeight="1">
      <c r="A36" s="192" t="s">
        <v>300</v>
      </c>
      <c r="B36" s="193">
        <v>0.33</v>
      </c>
      <c r="C36" s="194">
        <v>10.35</v>
      </c>
      <c r="D36" s="195">
        <v>13.09</v>
      </c>
      <c r="E36" s="196"/>
      <c r="G36" s="223" t="s">
        <v>291</v>
      </c>
      <c r="H36" s="214"/>
      <c r="I36" s="199">
        <v>59.8</v>
      </c>
      <c r="J36" s="200">
        <v>75.63</v>
      </c>
      <c r="K36" s="201"/>
      <c r="M36" s="192" t="s">
        <v>291</v>
      </c>
      <c r="N36" s="202">
        <v>5.92</v>
      </c>
      <c r="O36" s="203">
        <v>70</v>
      </c>
      <c r="P36" s="218">
        <v>88.53</v>
      </c>
      <c r="Q36" s="196"/>
    </row>
    <row r="37" spans="1:18" ht="15.75" customHeight="1">
      <c r="A37" s="192" t="s">
        <v>303</v>
      </c>
      <c r="B37" s="193">
        <v>4.08</v>
      </c>
      <c r="C37" s="194">
        <v>29</v>
      </c>
      <c r="D37" s="195">
        <v>36.68</v>
      </c>
      <c r="E37" s="196"/>
      <c r="G37" s="223" t="s">
        <v>315</v>
      </c>
      <c r="H37" s="214"/>
      <c r="I37" s="199">
        <v>41</v>
      </c>
      <c r="J37" s="200">
        <v>51.85</v>
      </c>
      <c r="K37" s="201"/>
      <c r="M37" s="192" t="s">
        <v>293</v>
      </c>
      <c r="N37" s="202">
        <v>3.65</v>
      </c>
      <c r="O37" s="203">
        <v>34</v>
      </c>
      <c r="P37" s="204">
        <v>43</v>
      </c>
      <c r="Q37" s="196">
        <f>SUM(P35:P37)</f>
        <v>165.68</v>
      </c>
      <c r="R37" s="208"/>
    </row>
    <row r="38" spans="1:18" ht="15.75" customHeight="1">
      <c r="A38" s="192" t="s">
        <v>285</v>
      </c>
      <c r="B38" s="193">
        <v>1.67</v>
      </c>
      <c r="C38" s="194">
        <v>7.9</v>
      </c>
      <c r="D38" s="195">
        <v>9.99</v>
      </c>
      <c r="E38" s="196">
        <f>SUM(D32:D38)</f>
        <v>124.26</v>
      </c>
      <c r="F38" s="208"/>
      <c r="G38" s="223" t="s">
        <v>316</v>
      </c>
      <c r="H38" s="214"/>
      <c r="I38" s="199">
        <v>71</v>
      </c>
      <c r="J38" s="200">
        <v>89.79</v>
      </c>
      <c r="K38" s="201">
        <f>SUM(J35:J38)</f>
        <v>267.60000000000002</v>
      </c>
      <c r="N38" s="183"/>
      <c r="O38" s="183"/>
      <c r="P38" s="183"/>
    </row>
    <row r="39" spans="1:18" ht="15.75" customHeight="1">
      <c r="A39" s="230" t="s">
        <v>317</v>
      </c>
      <c r="B39" s="182"/>
      <c r="C39" s="183"/>
      <c r="D39" s="184"/>
      <c r="H39" s="225"/>
      <c r="I39" s="225"/>
      <c r="J39" s="226"/>
      <c r="K39" s="227"/>
      <c r="N39" s="183"/>
      <c r="O39" s="183"/>
      <c r="P39" s="183"/>
    </row>
    <row r="40" spans="1:18" ht="15.75" customHeight="1">
      <c r="A40" s="192" t="s">
        <v>289</v>
      </c>
      <c r="B40" s="193">
        <v>8</v>
      </c>
      <c r="C40" s="194">
        <v>27</v>
      </c>
      <c r="D40" s="195">
        <v>34.15</v>
      </c>
      <c r="E40" s="196"/>
      <c r="H40" s="228"/>
      <c r="I40" s="228"/>
      <c r="J40" s="171"/>
    </row>
    <row r="41" spans="1:18" ht="15.75" customHeight="1">
      <c r="A41" s="192" t="s">
        <v>291</v>
      </c>
      <c r="B41" s="193">
        <v>5.92</v>
      </c>
      <c r="C41" s="194">
        <v>70</v>
      </c>
      <c r="D41" s="195">
        <v>88.53</v>
      </c>
      <c r="E41" s="196"/>
      <c r="H41" s="228"/>
      <c r="I41" s="228"/>
      <c r="J41" s="171"/>
    </row>
    <row r="42" spans="1:18" ht="15.75" customHeight="1">
      <c r="A42" s="192" t="s">
        <v>293</v>
      </c>
      <c r="B42" s="193">
        <v>3.65</v>
      </c>
      <c r="C42" s="194">
        <v>29</v>
      </c>
      <c r="D42" s="195">
        <v>36.68</v>
      </c>
      <c r="E42" s="196">
        <f>SUM(D40:D42)</f>
        <v>159.36000000000001</v>
      </c>
      <c r="F42" s="222"/>
      <c r="G42" s="229" t="s">
        <v>318</v>
      </c>
      <c r="H42" s="228"/>
      <c r="I42" s="228"/>
      <c r="J42" s="171"/>
      <c r="M42" s="181" t="s">
        <v>319</v>
      </c>
      <c r="N42" s="183"/>
      <c r="O42" s="183"/>
      <c r="P42" s="183"/>
    </row>
    <row r="43" spans="1:18" ht="15.75" customHeight="1">
      <c r="B43" s="182"/>
      <c r="C43" s="183"/>
      <c r="D43" s="184"/>
      <c r="G43" s="231" t="s">
        <v>320</v>
      </c>
      <c r="H43" s="214"/>
      <c r="I43" s="199">
        <v>27</v>
      </c>
      <c r="J43" s="232">
        <v>34.15</v>
      </c>
      <c r="K43" s="233"/>
      <c r="M43" s="192" t="s">
        <v>320</v>
      </c>
      <c r="N43" s="234"/>
      <c r="O43" s="199">
        <v>39.799999999999997</v>
      </c>
      <c r="P43" s="200">
        <v>50.33</v>
      </c>
      <c r="Q43" s="196"/>
    </row>
    <row r="44" spans="1:18" ht="15.75" customHeight="1">
      <c r="A44" s="181" t="s">
        <v>321</v>
      </c>
      <c r="B44" s="182"/>
      <c r="C44" s="183"/>
      <c r="D44" s="184"/>
      <c r="G44" s="231" t="s">
        <v>291</v>
      </c>
      <c r="H44" s="214"/>
      <c r="I44" s="199">
        <v>59.8</v>
      </c>
      <c r="J44" s="200">
        <v>75.63</v>
      </c>
      <c r="K44" s="201"/>
      <c r="M44" s="192" t="s">
        <v>291</v>
      </c>
      <c r="N44" s="234"/>
      <c r="O44" s="199">
        <v>70</v>
      </c>
      <c r="P44" s="200">
        <v>88.53</v>
      </c>
      <c r="Q44" s="196"/>
    </row>
    <row r="45" spans="1:18" ht="15.75" customHeight="1">
      <c r="A45" s="192" t="s">
        <v>281</v>
      </c>
      <c r="B45" s="193">
        <v>3.5</v>
      </c>
      <c r="C45" s="194">
        <v>7.9</v>
      </c>
      <c r="D45" s="195">
        <v>9.99</v>
      </c>
      <c r="E45" s="196"/>
      <c r="G45" s="231" t="s">
        <v>312</v>
      </c>
      <c r="H45" s="214"/>
      <c r="I45" s="199">
        <v>41</v>
      </c>
      <c r="J45" s="200">
        <v>51.85</v>
      </c>
      <c r="K45" s="201"/>
      <c r="M45" s="192" t="s">
        <v>315</v>
      </c>
      <c r="N45" s="234"/>
      <c r="O45" s="199">
        <v>29</v>
      </c>
      <c r="P45" s="200">
        <v>36.68</v>
      </c>
      <c r="Q45" s="196">
        <f>SUM(P43:P45)</f>
        <v>175.54000000000002</v>
      </c>
    </row>
    <row r="46" spans="1:18" ht="15.75" customHeight="1">
      <c r="A46" s="192" t="s">
        <v>279</v>
      </c>
      <c r="B46" s="193">
        <v>2.5</v>
      </c>
      <c r="C46" s="194">
        <v>8.9</v>
      </c>
      <c r="D46" s="195">
        <v>11.26</v>
      </c>
      <c r="E46" s="196"/>
      <c r="G46" s="235" t="s">
        <v>316</v>
      </c>
      <c r="H46" s="214"/>
      <c r="I46" s="199">
        <v>35.5</v>
      </c>
      <c r="J46" s="200">
        <v>44.9</v>
      </c>
      <c r="K46" s="201">
        <f>SUM(J43:J46)</f>
        <v>206.53</v>
      </c>
      <c r="N46" s="211"/>
      <c r="O46" s="225"/>
      <c r="P46" s="201"/>
    </row>
    <row r="47" spans="1:18" ht="15.75" customHeight="1">
      <c r="A47" s="192" t="s">
        <v>284</v>
      </c>
      <c r="B47" s="193">
        <v>1.25</v>
      </c>
      <c r="C47" s="194">
        <v>2.1</v>
      </c>
      <c r="D47" s="195">
        <v>2.66</v>
      </c>
      <c r="E47" s="196"/>
      <c r="H47" s="225"/>
      <c r="I47" s="225"/>
      <c r="J47" s="226"/>
      <c r="K47" s="227"/>
    </row>
    <row r="48" spans="1:18" ht="15.75" customHeight="1">
      <c r="A48" s="192" t="s">
        <v>300</v>
      </c>
      <c r="B48" s="193">
        <v>0.33</v>
      </c>
      <c r="C48" s="194">
        <v>10.35</v>
      </c>
      <c r="D48" s="195">
        <v>13.09</v>
      </c>
      <c r="E48" s="196"/>
      <c r="H48" s="228"/>
      <c r="I48" s="228"/>
      <c r="J48" s="236"/>
      <c r="K48" s="236"/>
    </row>
    <row r="49" spans="1:17" ht="15.75" customHeight="1">
      <c r="A49" s="192" t="s">
        <v>303</v>
      </c>
      <c r="B49" s="193">
        <v>4.08</v>
      </c>
      <c r="C49" s="194">
        <v>19.899999999999999</v>
      </c>
      <c r="D49" s="195">
        <v>25.17</v>
      </c>
      <c r="E49" s="196"/>
      <c r="H49" s="228"/>
      <c r="I49" s="228"/>
      <c r="J49" s="236"/>
      <c r="K49" s="236"/>
    </row>
    <row r="50" spans="1:17" ht="15.75" customHeight="1">
      <c r="A50" s="192" t="s">
        <v>322</v>
      </c>
      <c r="B50" s="193">
        <v>2.62</v>
      </c>
      <c r="C50" s="194">
        <v>14</v>
      </c>
      <c r="D50" s="195">
        <v>17.71</v>
      </c>
      <c r="E50" s="196">
        <f>SUM(D45:D50)</f>
        <v>79.88</v>
      </c>
      <c r="F50" s="208"/>
      <c r="G50" s="229" t="s">
        <v>323</v>
      </c>
      <c r="H50" s="228"/>
      <c r="I50" s="228"/>
      <c r="J50" s="236"/>
      <c r="K50" s="236"/>
      <c r="M50" s="181" t="s">
        <v>324</v>
      </c>
      <c r="N50" s="183"/>
      <c r="O50" s="183"/>
      <c r="P50" s="183"/>
    </row>
    <row r="51" spans="1:17" ht="15.75" customHeight="1">
      <c r="A51" s="237" t="s">
        <v>325</v>
      </c>
      <c r="B51" s="238"/>
      <c r="C51" s="239"/>
      <c r="D51" s="240"/>
      <c r="E51" s="196"/>
      <c r="G51" s="235" t="s">
        <v>289</v>
      </c>
      <c r="H51" s="214"/>
      <c r="I51" s="199">
        <v>59.8</v>
      </c>
      <c r="J51" s="200">
        <v>75.63</v>
      </c>
      <c r="K51" s="201"/>
      <c r="M51" s="192" t="s">
        <v>289</v>
      </c>
      <c r="N51" s="241"/>
      <c r="O51" s="203">
        <v>59.8</v>
      </c>
      <c r="P51" s="204">
        <v>75.63</v>
      </c>
      <c r="Q51" s="196"/>
    </row>
    <row r="52" spans="1:17" ht="15.75" customHeight="1">
      <c r="A52" s="192" t="s">
        <v>289</v>
      </c>
      <c r="B52" s="193">
        <v>8</v>
      </c>
      <c r="C52" s="194">
        <v>27</v>
      </c>
      <c r="D52" s="195">
        <v>34.15</v>
      </c>
      <c r="E52" s="196"/>
      <c r="G52" s="197" t="s">
        <v>291</v>
      </c>
      <c r="H52" s="214"/>
      <c r="I52" s="199">
        <v>60</v>
      </c>
      <c r="J52" s="200">
        <v>75.88</v>
      </c>
      <c r="K52" s="201"/>
      <c r="M52" s="192" t="s">
        <v>291</v>
      </c>
      <c r="N52" s="241"/>
      <c r="O52" s="203">
        <v>60</v>
      </c>
      <c r="P52" s="204">
        <v>75.88</v>
      </c>
      <c r="Q52" s="196"/>
    </row>
    <row r="53" spans="1:17" ht="15.75" customHeight="1">
      <c r="A53" s="192" t="s">
        <v>291</v>
      </c>
      <c r="B53" s="193">
        <v>5.92</v>
      </c>
      <c r="C53" s="194">
        <v>70</v>
      </c>
      <c r="D53" s="195">
        <v>88.53</v>
      </c>
      <c r="E53" s="196"/>
      <c r="G53" s="197" t="s">
        <v>315</v>
      </c>
      <c r="H53" s="214"/>
      <c r="I53" s="199">
        <v>45</v>
      </c>
      <c r="J53" s="200">
        <v>56.91</v>
      </c>
      <c r="K53" s="201"/>
      <c r="M53" s="192" t="s">
        <v>326</v>
      </c>
      <c r="N53" s="241"/>
      <c r="O53" s="203">
        <v>45</v>
      </c>
      <c r="P53" s="204">
        <v>56.91</v>
      </c>
      <c r="Q53" s="196"/>
    </row>
    <row r="54" spans="1:17" ht="15.75" customHeight="1">
      <c r="A54" s="192" t="s">
        <v>293</v>
      </c>
      <c r="B54" s="193">
        <v>3.65</v>
      </c>
      <c r="C54" s="194">
        <v>29</v>
      </c>
      <c r="D54" s="195">
        <v>36.68</v>
      </c>
      <c r="E54" s="196">
        <f>SUM(D52:D54)</f>
        <v>159.36000000000001</v>
      </c>
      <c r="F54" s="208"/>
      <c r="G54" s="197" t="s">
        <v>327</v>
      </c>
      <c r="H54" s="214"/>
      <c r="I54" s="199">
        <v>43</v>
      </c>
      <c r="J54" s="200">
        <v>54.38</v>
      </c>
      <c r="K54" s="201"/>
      <c r="M54" s="192" t="s">
        <v>327</v>
      </c>
      <c r="N54" s="241"/>
      <c r="O54" s="203">
        <v>43</v>
      </c>
      <c r="P54" s="204">
        <v>54.38</v>
      </c>
      <c r="Q54" s="196"/>
    </row>
    <row r="55" spans="1:17" ht="15.75" customHeight="1">
      <c r="B55" s="182"/>
      <c r="C55" s="183"/>
      <c r="D55" s="184"/>
      <c r="G55" s="197" t="s">
        <v>328</v>
      </c>
      <c r="H55" s="214"/>
      <c r="I55" s="199">
        <v>12</v>
      </c>
      <c r="J55" s="200">
        <v>15.18</v>
      </c>
      <c r="K55" s="201">
        <f>SUM(J51:J55)</f>
        <v>277.98</v>
      </c>
      <c r="M55" s="192" t="s">
        <v>329</v>
      </c>
      <c r="N55" s="241"/>
      <c r="O55" s="203">
        <v>20</v>
      </c>
      <c r="P55" s="204">
        <v>25.29</v>
      </c>
      <c r="Q55" s="196"/>
    </row>
    <row r="56" spans="1:17" ht="15.75" customHeight="1">
      <c r="B56" s="182"/>
      <c r="C56" s="183"/>
      <c r="D56" s="184"/>
      <c r="H56" s="225"/>
      <c r="I56" s="225"/>
      <c r="J56" s="226"/>
      <c r="K56" s="227"/>
      <c r="M56" s="192" t="s">
        <v>330</v>
      </c>
      <c r="N56" s="242"/>
      <c r="O56" s="243" t="s">
        <v>331</v>
      </c>
      <c r="P56" s="244"/>
      <c r="Q56" s="160"/>
    </row>
    <row r="57" spans="1:17" ht="15.75" customHeight="1">
      <c r="B57" s="182"/>
      <c r="C57" s="183"/>
      <c r="D57" s="184"/>
      <c r="H57" s="228"/>
      <c r="I57" s="228"/>
      <c r="J57" s="236"/>
      <c r="K57" s="236"/>
      <c r="M57" s="192" t="s">
        <v>332</v>
      </c>
      <c r="N57" s="241"/>
      <c r="O57" s="203">
        <v>56</v>
      </c>
      <c r="P57" s="204">
        <v>70.819999999999993</v>
      </c>
      <c r="Q57" s="196"/>
    </row>
    <row r="58" spans="1:17" ht="15.75" customHeight="1">
      <c r="B58" s="182"/>
      <c r="C58" s="183"/>
      <c r="D58" s="184"/>
      <c r="H58" s="228"/>
      <c r="I58" s="228"/>
      <c r="J58" s="236"/>
      <c r="K58" s="236"/>
      <c r="M58" s="192" t="s">
        <v>333</v>
      </c>
      <c r="N58" s="241"/>
      <c r="O58" s="203">
        <v>22</v>
      </c>
      <c r="P58" s="204">
        <v>27.82</v>
      </c>
      <c r="Q58" s="196"/>
    </row>
    <row r="59" spans="1:17" ht="15.75" customHeight="1">
      <c r="A59" s="181" t="s">
        <v>334</v>
      </c>
      <c r="B59" s="182"/>
      <c r="C59" s="183"/>
      <c r="D59" s="184"/>
      <c r="G59" s="229" t="s">
        <v>335</v>
      </c>
      <c r="H59" s="228"/>
      <c r="I59" s="228"/>
      <c r="J59" s="236"/>
      <c r="K59" s="236"/>
      <c r="M59" s="192" t="s">
        <v>336</v>
      </c>
      <c r="N59" s="241"/>
      <c r="O59" s="203">
        <v>8.9</v>
      </c>
      <c r="P59" s="204">
        <v>11.26</v>
      </c>
      <c r="Q59" s="196">
        <f>SUM(P51:P59)</f>
        <v>397.99</v>
      </c>
    </row>
    <row r="60" spans="1:17" ht="15.75" customHeight="1">
      <c r="A60" s="197" t="s">
        <v>320</v>
      </c>
      <c r="B60" s="245"/>
      <c r="C60" s="246">
        <v>39.799999999999997</v>
      </c>
      <c r="D60" s="232">
        <v>50.33</v>
      </c>
      <c r="E60" s="196"/>
      <c r="G60" s="235" t="s">
        <v>320</v>
      </c>
      <c r="H60" s="214"/>
      <c r="I60" s="199">
        <v>27</v>
      </c>
      <c r="J60" s="232">
        <v>34.15</v>
      </c>
      <c r="K60" s="233"/>
    </row>
    <row r="61" spans="1:17" ht="15.75" customHeight="1">
      <c r="A61" s="197" t="s">
        <v>291</v>
      </c>
      <c r="B61" s="245"/>
      <c r="C61" s="246">
        <v>70</v>
      </c>
      <c r="D61" s="232">
        <v>88.53</v>
      </c>
      <c r="E61" s="196"/>
      <c r="G61" s="197" t="s">
        <v>291</v>
      </c>
      <c r="H61" s="214"/>
      <c r="I61" s="199">
        <v>59.8</v>
      </c>
      <c r="J61" s="232">
        <v>75.63</v>
      </c>
      <c r="K61" s="233"/>
    </row>
    <row r="62" spans="1:17" ht="15.75" customHeight="1">
      <c r="A62" s="197" t="s">
        <v>337</v>
      </c>
      <c r="B62" s="245"/>
      <c r="C62" s="246">
        <v>34</v>
      </c>
      <c r="D62" s="232">
        <v>43</v>
      </c>
      <c r="E62" s="196">
        <f>SUM(D60:D62)</f>
        <v>181.86</v>
      </c>
      <c r="G62" s="197" t="s">
        <v>338</v>
      </c>
      <c r="H62" s="214"/>
      <c r="I62" s="199">
        <v>29</v>
      </c>
      <c r="J62" s="232">
        <v>36.68</v>
      </c>
      <c r="K62" s="233">
        <f>SUM(J60:J62)</f>
        <v>146.46</v>
      </c>
      <c r="M62" s="229" t="s">
        <v>339</v>
      </c>
      <c r="N62" s="183"/>
      <c r="O62" s="183"/>
      <c r="P62" s="183"/>
    </row>
    <row r="63" spans="1:17" ht="15.75" customHeight="1">
      <c r="A63" s="247" t="s">
        <v>340</v>
      </c>
      <c r="B63" s="248"/>
      <c r="C63" s="228"/>
      <c r="D63" s="249"/>
      <c r="H63" s="225"/>
      <c r="I63" s="225"/>
      <c r="J63" s="226"/>
      <c r="K63" s="227"/>
      <c r="M63" s="223" t="s">
        <v>341</v>
      </c>
      <c r="N63" s="214"/>
      <c r="O63" s="199">
        <v>5</v>
      </c>
      <c r="P63" s="200">
        <v>6.32</v>
      </c>
      <c r="Q63" s="196"/>
    </row>
    <row r="64" spans="1:17" ht="15.75" customHeight="1">
      <c r="A64" s="235" t="s">
        <v>279</v>
      </c>
      <c r="B64" s="245"/>
      <c r="C64" s="246">
        <v>9</v>
      </c>
      <c r="D64" s="232">
        <v>11.38</v>
      </c>
      <c r="E64" s="196"/>
      <c r="H64" s="228"/>
      <c r="I64" s="228"/>
      <c r="J64" s="233"/>
      <c r="K64" s="233"/>
      <c r="M64" s="223" t="s">
        <v>342</v>
      </c>
      <c r="N64" s="214"/>
      <c r="O64" s="199">
        <v>2.1</v>
      </c>
      <c r="P64" s="200">
        <v>2.66</v>
      </c>
      <c r="Q64" s="196"/>
    </row>
    <row r="65" spans="1:17" ht="15.75" customHeight="1">
      <c r="A65" s="197" t="s">
        <v>284</v>
      </c>
      <c r="B65" s="245"/>
      <c r="C65" s="246">
        <v>2.1</v>
      </c>
      <c r="D65" s="232">
        <v>2.66</v>
      </c>
      <c r="E65" s="196"/>
      <c r="H65" s="228"/>
      <c r="I65" s="228"/>
      <c r="J65" s="236"/>
      <c r="K65" s="236"/>
      <c r="M65" s="223" t="s">
        <v>343</v>
      </c>
      <c r="N65" s="214"/>
      <c r="O65" s="199">
        <v>22.2</v>
      </c>
      <c r="P65" s="200">
        <v>28.08</v>
      </c>
      <c r="Q65" s="196">
        <f>SUM(P63:P65)</f>
        <v>37.06</v>
      </c>
    </row>
    <row r="66" spans="1:17" ht="15.75" customHeight="1">
      <c r="A66" s="197" t="s">
        <v>280</v>
      </c>
      <c r="B66" s="245"/>
      <c r="C66" s="246">
        <v>11</v>
      </c>
      <c r="D66" s="232">
        <v>13.91</v>
      </c>
      <c r="E66" s="196">
        <f>SUM(D64:D66)</f>
        <v>27.950000000000003</v>
      </c>
      <c r="G66" s="229" t="s">
        <v>344</v>
      </c>
      <c r="H66" s="228"/>
      <c r="I66" s="228"/>
      <c r="J66" s="236"/>
      <c r="K66" s="236"/>
      <c r="N66" s="225"/>
      <c r="O66" s="225"/>
      <c r="P66" s="226"/>
      <c r="Q66" s="196"/>
    </row>
    <row r="67" spans="1:17" ht="15.75" customHeight="1">
      <c r="F67" s="208"/>
      <c r="G67" s="235" t="s">
        <v>345</v>
      </c>
      <c r="H67" s="214"/>
      <c r="I67" s="199">
        <v>89.7</v>
      </c>
      <c r="J67" s="200">
        <v>113.44</v>
      </c>
      <c r="K67" s="201"/>
      <c r="N67" s="228"/>
      <c r="O67" s="228"/>
      <c r="P67" s="228"/>
    </row>
    <row r="68" spans="1:17" ht="15.75" customHeight="1">
      <c r="B68" s="154"/>
      <c r="D68" s="155"/>
      <c r="G68" s="192" t="s">
        <v>346</v>
      </c>
      <c r="H68" s="250"/>
      <c r="I68" s="251">
        <v>63.8</v>
      </c>
      <c r="J68" s="252">
        <v>80.69</v>
      </c>
      <c r="K68" s="201"/>
      <c r="M68" s="185" t="s">
        <v>347</v>
      </c>
      <c r="N68" s="228"/>
      <c r="O68" s="228"/>
      <c r="P68" s="228"/>
    </row>
    <row r="69" spans="1:17" ht="15.75" customHeight="1">
      <c r="B69" s="154"/>
      <c r="D69" s="155"/>
      <c r="G69" s="192" t="s">
        <v>291</v>
      </c>
      <c r="H69" s="241"/>
      <c r="I69" s="203">
        <v>60</v>
      </c>
      <c r="J69" s="204">
        <v>75.88</v>
      </c>
      <c r="K69" s="201"/>
      <c r="M69" s="223" t="s">
        <v>348</v>
      </c>
      <c r="N69" s="253"/>
      <c r="O69" s="254">
        <v>22.2</v>
      </c>
      <c r="P69" s="200">
        <v>28.08</v>
      </c>
      <c r="Q69" s="159"/>
    </row>
    <row r="70" spans="1:17" ht="15.75" customHeight="1">
      <c r="B70" s="154"/>
      <c r="D70" s="155"/>
      <c r="G70" s="192" t="s">
        <v>327</v>
      </c>
      <c r="H70" s="241"/>
      <c r="I70" s="203">
        <v>43</v>
      </c>
      <c r="J70" s="195">
        <v>54.38</v>
      </c>
      <c r="K70" s="233"/>
      <c r="M70" s="223" t="s">
        <v>284</v>
      </c>
      <c r="N70" s="253"/>
      <c r="O70" s="254">
        <v>2.1</v>
      </c>
      <c r="P70" s="200">
        <v>2.66</v>
      </c>
      <c r="Q70" s="159">
        <f>SUM(P69:P70)</f>
        <v>30.74</v>
      </c>
    </row>
    <row r="71" spans="1:17" ht="15.75" customHeight="1">
      <c r="B71" s="154"/>
      <c r="D71" s="155"/>
      <c r="G71" s="192" t="s">
        <v>349</v>
      </c>
      <c r="H71" s="241"/>
      <c r="I71" s="203">
        <v>11</v>
      </c>
      <c r="J71" s="195">
        <v>13.91</v>
      </c>
      <c r="K71" s="233"/>
      <c r="N71" s="255"/>
      <c r="O71" s="255"/>
      <c r="P71" s="256"/>
      <c r="Q71" s="159"/>
    </row>
    <row r="72" spans="1:17" ht="15.75" customHeight="1">
      <c r="B72" s="154"/>
      <c r="D72" s="155"/>
      <c r="G72" s="192" t="s">
        <v>350</v>
      </c>
      <c r="H72" s="241"/>
      <c r="I72" s="203">
        <v>90</v>
      </c>
      <c r="J72" s="204">
        <v>113.82</v>
      </c>
      <c r="K72" s="201"/>
      <c r="N72" s="255"/>
      <c r="O72" s="255"/>
      <c r="P72" s="256"/>
      <c r="Q72" s="159"/>
    </row>
    <row r="73" spans="1:17" ht="15.75" customHeight="1">
      <c r="B73" s="154"/>
      <c r="D73" s="155"/>
      <c r="G73" s="192" t="s">
        <v>351</v>
      </c>
      <c r="H73" s="241"/>
      <c r="I73" s="203">
        <v>17.5</v>
      </c>
      <c r="J73" s="204">
        <v>22.13</v>
      </c>
      <c r="K73" s="201">
        <f>SUM(J67:J73)</f>
        <v>474.25</v>
      </c>
      <c r="M73" s="181" t="s">
        <v>352</v>
      </c>
      <c r="N73" s="183"/>
      <c r="O73" s="183"/>
      <c r="P73" s="183"/>
    </row>
    <row r="74" spans="1:17" ht="15.75" customHeight="1">
      <c r="B74" s="154"/>
      <c r="D74" s="155"/>
      <c r="H74" s="208"/>
      <c r="I74" s="208"/>
      <c r="J74" s="257"/>
      <c r="K74" s="258"/>
      <c r="M74" s="192" t="s">
        <v>348</v>
      </c>
      <c r="N74" s="241"/>
      <c r="O74" s="203">
        <v>22.2</v>
      </c>
      <c r="P74" s="204">
        <v>28.08</v>
      </c>
      <c r="Q74" s="196"/>
    </row>
    <row r="75" spans="1:17" ht="15.75" customHeight="1">
      <c r="B75" s="154"/>
      <c r="D75" s="155"/>
      <c r="J75" s="196"/>
      <c r="K75" s="219"/>
      <c r="M75" s="192" t="s">
        <v>284</v>
      </c>
      <c r="N75" s="241"/>
      <c r="O75" s="203">
        <v>2.1</v>
      </c>
      <c r="P75" s="204">
        <v>2.66</v>
      </c>
      <c r="Q75" s="196"/>
    </row>
    <row r="76" spans="1:17" ht="15.75" customHeight="1">
      <c r="B76" s="154"/>
      <c r="D76" s="155"/>
      <c r="J76" s="196"/>
      <c r="K76" s="219"/>
      <c r="M76" s="192" t="s">
        <v>353</v>
      </c>
      <c r="N76" s="241"/>
      <c r="O76" s="203">
        <v>11</v>
      </c>
      <c r="P76" s="204">
        <v>13.91</v>
      </c>
      <c r="Q76" s="196"/>
    </row>
    <row r="77" spans="1:17" ht="15.75" customHeight="1">
      <c r="B77" s="154"/>
      <c r="D77" s="155"/>
      <c r="J77" s="196"/>
      <c r="K77" s="219"/>
      <c r="M77" s="192" t="s">
        <v>300</v>
      </c>
      <c r="N77" s="193"/>
      <c r="O77" s="194">
        <v>10.35</v>
      </c>
      <c r="P77" s="195">
        <v>13.09</v>
      </c>
    </row>
    <row r="78" spans="1:17" ht="15.75" customHeight="1">
      <c r="B78" s="154"/>
      <c r="D78" s="155"/>
      <c r="J78" s="196"/>
      <c r="K78" s="219"/>
      <c r="M78" s="192" t="s">
        <v>285</v>
      </c>
      <c r="N78" s="205"/>
      <c r="O78" s="194">
        <v>7.9</v>
      </c>
      <c r="P78" s="195">
        <v>7.9</v>
      </c>
    </row>
    <row r="79" spans="1:17" ht="15.75" customHeight="1">
      <c r="A79" s="276" t="s">
        <v>260</v>
      </c>
      <c r="B79" s="276"/>
      <c r="C79" s="276"/>
      <c r="D79" s="276"/>
      <c r="E79" s="160"/>
      <c r="M79" s="192" t="s">
        <v>354</v>
      </c>
      <c r="N79" s="205"/>
      <c r="O79" s="194">
        <v>14.52</v>
      </c>
      <c r="P79" s="195">
        <v>14.52</v>
      </c>
      <c r="Q79" s="259">
        <f>SUM(P74:P79)</f>
        <v>80.16</v>
      </c>
    </row>
    <row r="80" spans="1:17" ht="15.75" customHeight="1">
      <c r="A80" s="260" t="s">
        <v>355</v>
      </c>
      <c r="B80" s="261" t="s">
        <v>356</v>
      </c>
      <c r="C80" s="261" t="s">
        <v>357</v>
      </c>
      <c r="D80" s="262" t="s">
        <v>358</v>
      </c>
      <c r="E80" s="263"/>
    </row>
    <row r="81" spans="1:17" ht="15.75" customHeight="1">
      <c r="A81" s="264" t="s">
        <v>359</v>
      </c>
      <c r="B81" s="265">
        <f>$K$31*4</f>
        <v>767.88</v>
      </c>
      <c r="C81" s="264"/>
      <c r="D81" s="266">
        <f>$O$2</f>
        <v>0.86</v>
      </c>
      <c r="E81" s="267"/>
    </row>
    <row r="82" spans="1:17" ht="15.75" customHeight="1">
      <c r="A82" s="264" t="s">
        <v>360</v>
      </c>
      <c r="B82" s="265">
        <f>$K$38*4</f>
        <v>1070.4000000000001</v>
      </c>
      <c r="C82" s="269">
        <f>$Q$65*4</f>
        <v>148.24</v>
      </c>
      <c r="D82" s="266">
        <f>$N$2</f>
        <v>4.3099999999999996</v>
      </c>
      <c r="N82" s="208"/>
      <c r="O82" s="208"/>
      <c r="P82" s="268"/>
      <c r="Q82" s="196"/>
    </row>
    <row r="83" spans="1:17" ht="15.75" customHeight="1">
      <c r="A83" s="264" t="s">
        <v>361</v>
      </c>
      <c r="B83" s="265">
        <f>$K$46*4</f>
        <v>826.12</v>
      </c>
      <c r="C83" s="269">
        <f>$Q$65*4</f>
        <v>148.24</v>
      </c>
      <c r="D83" s="266">
        <f t="shared" ref="D83:D89" si="0">$O$2</f>
        <v>0.86</v>
      </c>
    </row>
    <row r="84" spans="1:17" ht="15.75" customHeight="1">
      <c r="A84" s="264" t="s">
        <v>362</v>
      </c>
      <c r="B84" s="265">
        <f>$E$14*4</f>
        <v>621.76</v>
      </c>
      <c r="C84" s="269">
        <f>$E$10*4</f>
        <v>343.71999999999997</v>
      </c>
      <c r="D84" s="266">
        <f t="shared" si="0"/>
        <v>0.86</v>
      </c>
    </row>
    <row r="85" spans="1:17" ht="15.75" customHeight="1">
      <c r="A85" s="264" t="s">
        <v>363</v>
      </c>
      <c r="B85" s="265">
        <f>$E$29*4</f>
        <v>1178.6400000000001</v>
      </c>
      <c r="C85" s="269">
        <f>$E$25*4</f>
        <v>1381.8000000000002</v>
      </c>
      <c r="D85" s="266">
        <f t="shared" si="0"/>
        <v>0.86</v>
      </c>
    </row>
    <row r="86" spans="1:17" ht="15.75" customHeight="1">
      <c r="A86" s="264" t="s">
        <v>18</v>
      </c>
      <c r="B86" s="265">
        <f>$E$54*4</f>
        <v>637.44000000000005</v>
      </c>
      <c r="C86" s="269">
        <f>$E$50*4</f>
        <v>319.52</v>
      </c>
      <c r="D86" s="266">
        <f t="shared" si="0"/>
        <v>0.86</v>
      </c>
    </row>
    <row r="87" spans="1:17" ht="15.75" customHeight="1">
      <c r="A87" s="264" t="s">
        <v>364</v>
      </c>
      <c r="B87" s="265">
        <f>$K$62*4</f>
        <v>585.84</v>
      </c>
      <c r="C87" s="269">
        <f>$Q$79*4</f>
        <v>320.64</v>
      </c>
      <c r="D87" s="266">
        <f t="shared" si="0"/>
        <v>0.86</v>
      </c>
    </row>
    <row r="88" spans="1:17" ht="15.75" customHeight="1">
      <c r="A88" s="264" t="s">
        <v>20</v>
      </c>
      <c r="B88" s="265">
        <f>$Q$26*4</f>
        <v>662.72</v>
      </c>
      <c r="C88" s="269">
        <f>$Q$22*4</f>
        <v>347.80000000000007</v>
      </c>
      <c r="D88" s="266">
        <f t="shared" si="0"/>
        <v>0.86</v>
      </c>
    </row>
    <row r="89" spans="1:17" ht="15.75" customHeight="1">
      <c r="A89" s="264" t="s">
        <v>365</v>
      </c>
      <c r="B89" s="265">
        <f>$E$62*4</f>
        <v>727.44</v>
      </c>
      <c r="C89" s="269">
        <f>$E$66*4</f>
        <v>111.80000000000001</v>
      </c>
      <c r="D89" s="266">
        <f t="shared" si="0"/>
        <v>0.86</v>
      </c>
    </row>
    <row r="90" spans="1:17" ht="15.75" customHeight="1">
      <c r="A90" s="264" t="s">
        <v>23</v>
      </c>
      <c r="B90" s="265">
        <f>$K$73*4</f>
        <v>1897</v>
      </c>
      <c r="C90" s="264"/>
      <c r="D90" s="266">
        <f>$N$2</f>
        <v>4.3099999999999996</v>
      </c>
      <c r="E90" s="267"/>
    </row>
    <row r="91" spans="1:17" ht="15.75" customHeight="1">
      <c r="A91" s="264" t="s">
        <v>366</v>
      </c>
      <c r="B91" s="265">
        <f>$K$14*4</f>
        <v>611.12</v>
      </c>
      <c r="C91" s="269">
        <f>$K$10*4</f>
        <v>138.68</v>
      </c>
      <c r="D91" s="266">
        <f>$O$2</f>
        <v>0.86</v>
      </c>
    </row>
    <row r="92" spans="1:17" ht="15.75" customHeight="1">
      <c r="A92" s="264" t="s">
        <v>367</v>
      </c>
      <c r="B92" s="265"/>
      <c r="C92" s="264"/>
      <c r="D92" s="266">
        <f>$O$2</f>
        <v>0.86</v>
      </c>
    </row>
    <row r="93" spans="1:17" ht="15.75" customHeight="1">
      <c r="A93" s="264" t="s">
        <v>26</v>
      </c>
      <c r="B93" s="270">
        <f>$Q$14*4</f>
        <v>662.72</v>
      </c>
      <c r="C93" s="269">
        <f>$Q$10*4</f>
        <v>138.68</v>
      </c>
      <c r="D93" s="266">
        <f>$O$2</f>
        <v>0.86</v>
      </c>
    </row>
    <row r="94" spans="1:17" ht="15.75" customHeight="1">
      <c r="A94" s="264" t="s">
        <v>368</v>
      </c>
      <c r="B94" s="265">
        <f>$K$55*4</f>
        <v>1111.92</v>
      </c>
      <c r="C94" s="264"/>
      <c r="D94" s="266">
        <f>$N$2</f>
        <v>4.3099999999999996</v>
      </c>
    </row>
    <row r="95" spans="1:17" ht="15.75" customHeight="1">
      <c r="A95" s="264" t="s">
        <v>28</v>
      </c>
      <c r="B95" s="265">
        <f>$Q$37*4</f>
        <v>662.72</v>
      </c>
      <c r="C95" s="269">
        <f>$Q$33*4</f>
        <v>363.03999999999996</v>
      </c>
      <c r="D95" s="266">
        <f>$O$2</f>
        <v>0.86</v>
      </c>
    </row>
    <row r="96" spans="1:17" ht="15.75" customHeight="1">
      <c r="A96" s="264" t="s">
        <v>369</v>
      </c>
      <c r="B96" s="265">
        <f>$K$62*4</f>
        <v>585.84</v>
      </c>
      <c r="C96" s="271">
        <f>$Q$70*4</f>
        <v>122.96</v>
      </c>
      <c r="D96" s="266">
        <f>$O$2</f>
        <v>0.86</v>
      </c>
    </row>
    <row r="97" spans="1:5" ht="15.75" customHeight="1">
      <c r="A97" s="264" t="s">
        <v>370</v>
      </c>
      <c r="B97" s="265">
        <f>$K$62*4</f>
        <v>585.84</v>
      </c>
      <c r="C97" s="269">
        <f>$Q$79*4</f>
        <v>320.64</v>
      </c>
      <c r="D97" s="266">
        <f>$O$2</f>
        <v>0.86</v>
      </c>
    </row>
    <row r="98" spans="1:5" ht="15.75" customHeight="1">
      <c r="A98" s="264" t="s">
        <v>371</v>
      </c>
      <c r="B98" s="265">
        <f>$Q$59*4</f>
        <v>1591.96</v>
      </c>
      <c r="C98" s="264"/>
      <c r="D98" s="266">
        <f>$N$2</f>
        <v>4.3099999999999996</v>
      </c>
    </row>
    <row r="99" spans="1:5" ht="15.75" customHeight="1">
      <c r="A99" s="264" t="s">
        <v>372</v>
      </c>
      <c r="B99" s="272"/>
      <c r="C99" s="264"/>
      <c r="D99" s="266">
        <f>$N$2</f>
        <v>4.3099999999999996</v>
      </c>
      <c r="E99" s="267"/>
    </row>
    <row r="100" spans="1:5" ht="15.75" customHeight="1">
      <c r="B100" s="154"/>
      <c r="D100" s="155"/>
    </row>
    <row r="101" spans="1:5" ht="15.75" customHeight="1">
      <c r="A101" s="273" t="s">
        <v>373</v>
      </c>
      <c r="B101" s="154"/>
      <c r="D101" s="155"/>
    </row>
    <row r="102" spans="1:5" ht="15.75" customHeight="1">
      <c r="B102" s="154"/>
      <c r="D102" s="155"/>
    </row>
    <row r="103" spans="1:5" ht="15.75" customHeight="1">
      <c r="B103" s="154"/>
      <c r="D103" s="155"/>
    </row>
    <row r="104" spans="1:5" ht="15.75" customHeight="1">
      <c r="B104" s="154"/>
      <c r="D104" s="155"/>
    </row>
    <row r="105" spans="1:5" ht="15.75" customHeight="1">
      <c r="B105" s="154"/>
      <c r="D105" s="155"/>
    </row>
    <row r="106" spans="1:5" ht="15.75" customHeight="1">
      <c r="B106" s="154"/>
      <c r="D106" s="155"/>
    </row>
    <row r="107" spans="1:5" ht="15.75" customHeight="1">
      <c r="B107" s="154"/>
      <c r="D107" s="155"/>
    </row>
    <row r="108" spans="1:5" ht="15.75" customHeight="1">
      <c r="B108" s="154"/>
      <c r="D108" s="155"/>
    </row>
    <row r="109" spans="1:5" ht="15.75" customHeight="1">
      <c r="B109" s="154"/>
      <c r="D109" s="155"/>
    </row>
    <row r="110" spans="1:5" ht="15.75" customHeight="1">
      <c r="B110" s="154"/>
      <c r="D110" s="155"/>
    </row>
    <row r="111" spans="1:5" ht="15.75" customHeight="1">
      <c r="B111" s="154"/>
      <c r="D111" s="155"/>
    </row>
    <row r="112" spans="1:5" ht="15.75" customHeight="1">
      <c r="B112" s="154"/>
      <c r="D112" s="155"/>
    </row>
    <row r="113" spans="2:4" ht="15.75" customHeight="1">
      <c r="B113" s="154"/>
      <c r="D113" s="155"/>
    </row>
    <row r="114" spans="2:4" ht="15.75" customHeight="1">
      <c r="B114" s="154"/>
      <c r="D114" s="155"/>
    </row>
    <row r="115" spans="2:4" ht="15.75" customHeight="1">
      <c r="B115" s="154"/>
      <c r="D115" s="155"/>
    </row>
    <row r="116" spans="2:4" ht="15.75" customHeight="1">
      <c r="B116" s="154"/>
      <c r="D116" s="155"/>
    </row>
    <row r="117" spans="2:4" ht="15.75" customHeight="1">
      <c r="B117" s="154"/>
      <c r="D117" s="155"/>
    </row>
    <row r="118" spans="2:4" ht="15.75" customHeight="1">
      <c r="B118" s="154"/>
      <c r="D118" s="155"/>
    </row>
    <row r="119" spans="2:4" ht="15.75" customHeight="1">
      <c r="B119" s="154"/>
      <c r="D119" s="155"/>
    </row>
    <row r="120" spans="2:4" ht="15.75" customHeight="1">
      <c r="B120" s="154"/>
      <c r="D120" s="155"/>
    </row>
    <row r="121" spans="2:4" ht="15.75" customHeight="1">
      <c r="B121" s="154"/>
      <c r="D121" s="155"/>
    </row>
    <row r="122" spans="2:4" ht="15.75" customHeight="1">
      <c r="B122" s="154"/>
      <c r="D122" s="155"/>
    </row>
    <row r="123" spans="2:4" ht="15.75" customHeight="1">
      <c r="B123" s="154"/>
      <c r="D123" s="155"/>
    </row>
    <row r="124" spans="2:4" ht="15.75" customHeight="1">
      <c r="B124" s="154"/>
      <c r="D124" s="155"/>
    </row>
    <row r="125" spans="2:4" ht="15.75" customHeight="1">
      <c r="B125" s="154"/>
      <c r="D125" s="155"/>
    </row>
    <row r="126" spans="2:4" ht="15.75" customHeight="1">
      <c r="B126" s="154"/>
      <c r="D126" s="155"/>
    </row>
    <row r="127" spans="2:4" ht="15.75" customHeight="1">
      <c r="B127" s="154"/>
      <c r="D127" s="155"/>
    </row>
    <row r="128" spans="2:4" ht="15.75" customHeight="1">
      <c r="B128" s="154"/>
      <c r="D128" s="155"/>
    </row>
    <row r="129" spans="2:4" ht="15.75" customHeight="1">
      <c r="B129" s="154"/>
      <c r="D129" s="155"/>
    </row>
    <row r="130" spans="2:4" ht="15.75" customHeight="1">
      <c r="B130" s="154"/>
      <c r="D130" s="155"/>
    </row>
    <row r="131" spans="2:4" ht="15.75" customHeight="1">
      <c r="B131" s="154"/>
      <c r="D131" s="155"/>
    </row>
    <row r="132" spans="2:4" ht="15.75" customHeight="1">
      <c r="B132" s="154"/>
      <c r="D132" s="155"/>
    </row>
    <row r="133" spans="2:4" ht="15.75" customHeight="1">
      <c r="B133" s="154"/>
      <c r="D133" s="155"/>
    </row>
    <row r="134" spans="2:4" ht="15.75" customHeight="1">
      <c r="B134" s="154"/>
      <c r="D134" s="155"/>
    </row>
    <row r="135" spans="2:4" ht="15.75" customHeight="1">
      <c r="B135" s="154"/>
      <c r="D135" s="155"/>
    </row>
    <row r="136" spans="2:4" ht="15.75" customHeight="1">
      <c r="B136" s="154"/>
      <c r="D136" s="155"/>
    </row>
    <row r="137" spans="2:4" ht="15.75" customHeight="1">
      <c r="B137" s="154"/>
      <c r="D137" s="155"/>
    </row>
    <row r="138" spans="2:4" ht="15.75" customHeight="1">
      <c r="B138" s="154"/>
      <c r="D138" s="155"/>
    </row>
    <row r="139" spans="2:4" ht="15.75" customHeight="1">
      <c r="B139" s="154"/>
      <c r="D139" s="155"/>
    </row>
    <row r="140" spans="2:4" ht="15.75" customHeight="1">
      <c r="B140" s="154"/>
      <c r="D140" s="155"/>
    </row>
    <row r="141" spans="2:4" ht="15.75" customHeight="1">
      <c r="B141" s="154"/>
      <c r="D141" s="155"/>
    </row>
    <row r="142" spans="2:4" ht="15.75" customHeight="1">
      <c r="B142" s="154"/>
      <c r="D142" s="155"/>
    </row>
    <row r="143" spans="2:4" ht="15.75" customHeight="1">
      <c r="B143" s="154"/>
      <c r="D143" s="155"/>
    </row>
    <row r="144" spans="2:4" ht="15.75" customHeight="1">
      <c r="B144" s="154"/>
      <c r="D144" s="155"/>
    </row>
    <row r="145" spans="2:4" ht="15.75" customHeight="1">
      <c r="B145" s="154"/>
      <c r="D145" s="155"/>
    </row>
    <row r="146" spans="2:4" ht="15.75" customHeight="1">
      <c r="B146" s="154"/>
      <c r="D146" s="155"/>
    </row>
    <row r="147" spans="2:4" ht="15.75" customHeight="1">
      <c r="B147" s="154"/>
      <c r="D147" s="155"/>
    </row>
    <row r="148" spans="2:4" ht="15.75" customHeight="1">
      <c r="B148" s="154"/>
      <c r="D148" s="155"/>
    </row>
    <row r="149" spans="2:4" ht="15.75" customHeight="1">
      <c r="B149" s="154"/>
      <c r="D149" s="155"/>
    </row>
    <row r="150" spans="2:4" ht="15.75" customHeight="1">
      <c r="B150" s="154"/>
      <c r="D150" s="155"/>
    </row>
    <row r="151" spans="2:4" ht="15.75" customHeight="1">
      <c r="B151" s="154"/>
      <c r="D151" s="155"/>
    </row>
    <row r="152" spans="2:4" ht="15.75" customHeight="1">
      <c r="B152" s="154"/>
      <c r="D152" s="155"/>
    </row>
    <row r="153" spans="2:4" ht="15.75" customHeight="1">
      <c r="B153" s="154"/>
      <c r="D153" s="155"/>
    </row>
    <row r="154" spans="2:4" ht="15.75" customHeight="1">
      <c r="B154" s="154"/>
      <c r="D154" s="155"/>
    </row>
    <row r="155" spans="2:4" ht="15.75" customHeight="1">
      <c r="B155" s="154"/>
      <c r="D155" s="155"/>
    </row>
    <row r="156" spans="2:4" ht="15.75" customHeight="1">
      <c r="B156" s="154"/>
      <c r="D156" s="155"/>
    </row>
    <row r="157" spans="2:4" ht="15.75" customHeight="1">
      <c r="B157" s="154"/>
      <c r="D157" s="155"/>
    </row>
    <row r="158" spans="2:4" ht="15.75" customHeight="1">
      <c r="B158" s="154"/>
      <c r="D158" s="155"/>
    </row>
    <row r="159" spans="2:4" ht="15.75" customHeight="1">
      <c r="B159" s="154"/>
      <c r="D159" s="155"/>
    </row>
    <row r="160" spans="2:4" ht="15.75" customHeight="1">
      <c r="B160" s="154"/>
      <c r="D160" s="155"/>
    </row>
    <row r="161" spans="2:4" ht="15.75" customHeight="1">
      <c r="B161" s="154"/>
      <c r="D161" s="155"/>
    </row>
    <row r="162" spans="2:4" ht="15.75" customHeight="1">
      <c r="B162" s="154"/>
      <c r="D162" s="155"/>
    </row>
    <row r="163" spans="2:4" ht="15.75" customHeight="1">
      <c r="B163" s="154"/>
      <c r="D163" s="155"/>
    </row>
    <row r="164" spans="2:4" ht="15.75" customHeight="1">
      <c r="B164" s="154"/>
      <c r="D164" s="155"/>
    </row>
    <row r="165" spans="2:4" ht="15.75" customHeight="1">
      <c r="B165" s="154"/>
      <c r="D165" s="155"/>
    </row>
    <row r="166" spans="2:4" ht="15.75" customHeight="1">
      <c r="B166" s="154"/>
      <c r="D166" s="155"/>
    </row>
    <row r="167" spans="2:4" ht="15.75" customHeight="1">
      <c r="B167" s="154"/>
      <c r="D167" s="155"/>
    </row>
    <row r="168" spans="2:4" ht="15.75" customHeight="1">
      <c r="B168" s="154"/>
      <c r="D168" s="155"/>
    </row>
    <row r="169" spans="2:4" ht="15.75" customHeight="1">
      <c r="B169" s="154"/>
      <c r="D169" s="155"/>
    </row>
    <row r="170" spans="2:4" ht="15.75" customHeight="1">
      <c r="B170" s="154"/>
      <c r="D170" s="155"/>
    </row>
    <row r="171" spans="2:4" ht="15.75" customHeight="1">
      <c r="B171" s="154"/>
      <c r="D171" s="155"/>
    </row>
    <row r="172" spans="2:4" ht="15.75" customHeight="1">
      <c r="B172" s="154"/>
      <c r="D172" s="155"/>
    </row>
    <row r="173" spans="2:4" ht="15.75" customHeight="1">
      <c r="B173" s="154"/>
      <c r="D173" s="155"/>
    </row>
    <row r="174" spans="2:4" ht="15.75" customHeight="1">
      <c r="B174" s="154"/>
      <c r="D174" s="155"/>
    </row>
    <row r="175" spans="2:4" ht="15.75" customHeight="1">
      <c r="B175" s="154"/>
      <c r="D175" s="155"/>
    </row>
    <row r="176" spans="2:4" ht="15.75" customHeight="1">
      <c r="B176" s="154"/>
      <c r="D176" s="155"/>
    </row>
    <row r="177" spans="2:4" ht="15.75" customHeight="1">
      <c r="B177" s="154"/>
      <c r="D177" s="155"/>
    </row>
    <row r="178" spans="2:4" ht="15.75" customHeight="1">
      <c r="B178" s="154"/>
      <c r="D178" s="155"/>
    </row>
    <row r="179" spans="2:4" ht="15.75" customHeight="1">
      <c r="B179" s="154"/>
      <c r="D179" s="155"/>
    </row>
    <row r="180" spans="2:4" ht="15.75" customHeight="1">
      <c r="B180" s="154"/>
      <c r="D180" s="155"/>
    </row>
    <row r="181" spans="2:4" ht="15.75" customHeight="1">
      <c r="B181" s="154"/>
      <c r="D181" s="155"/>
    </row>
    <row r="182" spans="2:4" ht="15.75" customHeight="1">
      <c r="B182" s="154"/>
      <c r="D182" s="155"/>
    </row>
    <row r="183" spans="2:4" ht="15.75" customHeight="1">
      <c r="B183" s="154"/>
      <c r="D183" s="155"/>
    </row>
    <row r="184" spans="2:4" ht="15.75" customHeight="1">
      <c r="B184" s="154"/>
      <c r="D184" s="155"/>
    </row>
    <row r="185" spans="2:4" ht="15.75" customHeight="1">
      <c r="B185" s="154"/>
      <c r="D185" s="155"/>
    </row>
    <row r="186" spans="2:4" ht="15.75" customHeight="1">
      <c r="B186" s="154"/>
      <c r="D186" s="155"/>
    </row>
    <row r="187" spans="2:4" ht="15.75" customHeight="1">
      <c r="B187" s="154"/>
      <c r="D187" s="155"/>
    </row>
    <row r="188" spans="2:4" ht="15.75" customHeight="1">
      <c r="B188" s="154"/>
      <c r="D188" s="155"/>
    </row>
    <row r="189" spans="2:4" ht="15.75" customHeight="1">
      <c r="B189" s="154"/>
      <c r="D189" s="155"/>
    </row>
    <row r="190" spans="2:4" ht="15.75" customHeight="1">
      <c r="B190" s="154"/>
      <c r="D190" s="155"/>
    </row>
    <row r="191" spans="2:4" ht="15.75" customHeight="1">
      <c r="B191" s="154"/>
      <c r="D191" s="155"/>
    </row>
    <row r="192" spans="2:4" ht="15.75" customHeight="1">
      <c r="B192" s="154"/>
      <c r="D192" s="155"/>
    </row>
    <row r="193" spans="2:4" ht="15.75" customHeight="1">
      <c r="B193" s="154"/>
      <c r="D193" s="155"/>
    </row>
    <row r="194" spans="2:4" ht="15.75" customHeight="1">
      <c r="B194" s="154"/>
      <c r="D194" s="155"/>
    </row>
    <row r="195" spans="2:4" ht="15.75" customHeight="1">
      <c r="B195" s="154"/>
      <c r="D195" s="155"/>
    </row>
    <row r="196" spans="2:4" ht="15.75" customHeight="1">
      <c r="B196" s="154"/>
      <c r="D196" s="155"/>
    </row>
    <row r="197" spans="2:4" ht="15.75" customHeight="1">
      <c r="B197" s="154"/>
      <c r="D197" s="155"/>
    </row>
    <row r="198" spans="2:4" ht="15.75" customHeight="1">
      <c r="B198" s="154"/>
      <c r="D198" s="155"/>
    </row>
    <row r="199" spans="2:4" ht="15.75" customHeight="1">
      <c r="B199" s="154"/>
      <c r="D199" s="155"/>
    </row>
    <row r="200" spans="2:4" ht="15.75" customHeight="1">
      <c r="B200" s="154"/>
      <c r="D200" s="155"/>
    </row>
    <row r="201" spans="2:4" ht="15.75" customHeight="1">
      <c r="B201" s="154"/>
      <c r="D201" s="155"/>
    </row>
    <row r="202" spans="2:4" ht="15.75" customHeight="1">
      <c r="B202" s="154"/>
      <c r="D202" s="155"/>
    </row>
    <row r="203" spans="2:4" ht="15.75" customHeight="1">
      <c r="B203" s="154"/>
      <c r="D203" s="155"/>
    </row>
    <row r="204" spans="2:4" ht="15.75" customHeight="1">
      <c r="B204" s="154"/>
      <c r="D204" s="155"/>
    </row>
    <row r="205" spans="2:4" ht="15.75" customHeight="1">
      <c r="B205" s="154"/>
      <c r="D205" s="155"/>
    </row>
    <row r="206" spans="2:4" ht="15.75" customHeight="1">
      <c r="B206" s="154"/>
      <c r="D206" s="155"/>
    </row>
    <row r="207" spans="2:4" ht="15.75" customHeight="1">
      <c r="B207" s="154"/>
      <c r="D207" s="155"/>
    </row>
    <row r="208" spans="2:4" ht="15.75" customHeight="1">
      <c r="B208" s="154"/>
      <c r="D208" s="155"/>
    </row>
    <row r="209" spans="2:4" ht="15.75" customHeight="1">
      <c r="B209" s="154"/>
      <c r="D209" s="155"/>
    </row>
    <row r="210" spans="2:4" ht="15.75" customHeight="1">
      <c r="B210" s="154"/>
      <c r="D210" s="155"/>
    </row>
    <row r="211" spans="2:4" ht="15.75" customHeight="1">
      <c r="B211" s="154"/>
      <c r="D211" s="155"/>
    </row>
    <row r="212" spans="2:4" ht="15.75" customHeight="1">
      <c r="B212" s="154"/>
      <c r="D212" s="155"/>
    </row>
    <row r="213" spans="2:4" ht="15.75" customHeight="1">
      <c r="B213" s="154"/>
      <c r="D213" s="155"/>
    </row>
    <row r="214" spans="2:4" ht="15.75" customHeight="1">
      <c r="B214" s="154"/>
      <c r="D214" s="155"/>
    </row>
    <row r="215" spans="2:4" ht="15.75" customHeight="1">
      <c r="B215" s="154"/>
      <c r="D215" s="155"/>
    </row>
    <row r="216" spans="2:4" ht="15.75" customHeight="1">
      <c r="B216" s="154"/>
      <c r="D216" s="155"/>
    </row>
    <row r="217" spans="2:4" ht="15.75" customHeight="1">
      <c r="B217" s="154"/>
      <c r="D217" s="155"/>
    </row>
    <row r="218" spans="2:4" ht="15.75" customHeight="1">
      <c r="B218" s="154"/>
      <c r="D218" s="155"/>
    </row>
    <row r="219" spans="2:4" ht="15.75" customHeight="1">
      <c r="B219" s="154"/>
      <c r="D219" s="155"/>
    </row>
    <row r="220" spans="2:4" ht="15.75" customHeight="1">
      <c r="B220" s="154"/>
      <c r="D220" s="155"/>
    </row>
    <row r="221" spans="2:4" ht="15.75" customHeight="1">
      <c r="B221" s="154"/>
      <c r="D221" s="155"/>
    </row>
    <row r="222" spans="2:4" ht="15.75" customHeight="1">
      <c r="B222" s="154"/>
      <c r="D222" s="155"/>
    </row>
    <row r="223" spans="2:4" ht="15.75" customHeight="1">
      <c r="B223" s="154"/>
      <c r="D223" s="155"/>
    </row>
    <row r="224" spans="2:4" ht="15.75" customHeight="1">
      <c r="B224" s="154"/>
      <c r="D224" s="155"/>
    </row>
    <row r="225" spans="2:4" ht="15.75" customHeight="1">
      <c r="B225" s="154"/>
      <c r="D225" s="155"/>
    </row>
    <row r="226" spans="2:4" ht="15.75" customHeight="1">
      <c r="B226" s="154"/>
      <c r="D226" s="155"/>
    </row>
    <row r="227" spans="2:4" ht="15.75" customHeight="1">
      <c r="B227" s="154"/>
      <c r="D227" s="155"/>
    </row>
    <row r="228" spans="2:4" ht="15.75" customHeight="1">
      <c r="B228" s="154"/>
      <c r="D228" s="155"/>
    </row>
    <row r="229" spans="2:4" ht="15.75" customHeight="1">
      <c r="B229" s="154"/>
      <c r="D229" s="155"/>
    </row>
    <row r="230" spans="2:4" ht="15.75" customHeight="1">
      <c r="B230" s="154"/>
      <c r="D230" s="155"/>
    </row>
    <row r="231" spans="2:4" ht="15.75" customHeight="1">
      <c r="B231" s="154"/>
      <c r="D231" s="155"/>
    </row>
    <row r="232" spans="2:4" ht="15.75" customHeight="1">
      <c r="B232" s="154"/>
      <c r="D232" s="155"/>
    </row>
    <row r="233" spans="2:4" ht="15.75" customHeight="1">
      <c r="B233" s="154"/>
      <c r="D233" s="155"/>
    </row>
    <row r="234" spans="2:4" ht="15.75" customHeight="1">
      <c r="B234" s="154"/>
      <c r="D234" s="155"/>
    </row>
    <row r="235" spans="2:4" ht="15.75" customHeight="1">
      <c r="B235" s="154"/>
      <c r="D235" s="155"/>
    </row>
    <row r="236" spans="2:4" ht="15.75" customHeight="1">
      <c r="B236" s="154"/>
      <c r="D236" s="155"/>
    </row>
    <row r="237" spans="2:4" ht="15.75" customHeight="1">
      <c r="B237" s="154"/>
      <c r="D237" s="155"/>
    </row>
    <row r="238" spans="2:4" ht="15.75" customHeight="1">
      <c r="B238" s="154"/>
      <c r="D238" s="155"/>
    </row>
    <row r="239" spans="2:4" ht="15.75" customHeight="1">
      <c r="B239" s="154"/>
      <c r="D239" s="155"/>
    </row>
    <row r="240" spans="2:4" ht="15.75" customHeight="1">
      <c r="B240" s="154"/>
      <c r="D240" s="155"/>
    </row>
    <row r="241" spans="2:4" ht="15.75" customHeight="1">
      <c r="B241" s="154"/>
      <c r="D241" s="155"/>
    </row>
    <row r="242" spans="2:4" ht="15.75" customHeight="1">
      <c r="B242" s="154"/>
      <c r="D242" s="155"/>
    </row>
    <row r="243" spans="2:4" ht="15.75" customHeight="1">
      <c r="B243" s="154"/>
      <c r="D243" s="155"/>
    </row>
    <row r="244" spans="2:4" ht="15.75" customHeight="1">
      <c r="B244" s="154"/>
      <c r="D244" s="155"/>
    </row>
    <row r="245" spans="2:4" ht="15.75" customHeight="1">
      <c r="B245" s="154"/>
      <c r="D245" s="155"/>
    </row>
    <row r="246" spans="2:4" ht="15.75" customHeight="1">
      <c r="B246" s="154"/>
      <c r="D246" s="155"/>
    </row>
    <row r="247" spans="2:4" ht="15.75" customHeight="1">
      <c r="B247" s="154"/>
      <c r="D247" s="155"/>
    </row>
    <row r="248" spans="2:4" ht="15.75" customHeight="1">
      <c r="B248" s="154"/>
      <c r="D248" s="155"/>
    </row>
    <row r="249" spans="2:4" ht="15.75" customHeight="1">
      <c r="B249" s="154"/>
      <c r="D249" s="155"/>
    </row>
    <row r="250" spans="2:4" ht="15.75" customHeight="1">
      <c r="B250" s="154"/>
      <c r="D250" s="155"/>
    </row>
    <row r="251" spans="2:4" ht="15.75" customHeight="1">
      <c r="B251" s="154"/>
      <c r="D251" s="155"/>
    </row>
    <row r="252" spans="2:4" ht="15.75" customHeight="1">
      <c r="B252" s="154"/>
      <c r="D252" s="155"/>
    </row>
    <row r="253" spans="2:4" ht="15.75" customHeight="1">
      <c r="B253" s="154"/>
      <c r="D253" s="155"/>
    </row>
    <row r="254" spans="2:4" ht="15.75" customHeight="1">
      <c r="B254" s="154"/>
      <c r="D254" s="155"/>
    </row>
    <row r="255" spans="2:4" ht="15.75" customHeight="1">
      <c r="B255" s="154"/>
      <c r="D255" s="155"/>
    </row>
    <row r="256" spans="2:4" ht="15.75" customHeight="1">
      <c r="B256" s="154"/>
      <c r="D256" s="155"/>
    </row>
    <row r="257" spans="2:4" ht="15.75" customHeight="1">
      <c r="B257" s="154"/>
      <c r="D257" s="155"/>
    </row>
    <row r="258" spans="2:4" ht="15.75" customHeight="1">
      <c r="B258" s="154"/>
      <c r="D258" s="155"/>
    </row>
    <row r="259" spans="2:4" ht="15.75" customHeight="1">
      <c r="B259" s="154"/>
      <c r="D259" s="155"/>
    </row>
    <row r="260" spans="2:4" ht="15.75" customHeight="1">
      <c r="B260" s="154"/>
      <c r="D260" s="155"/>
    </row>
    <row r="261" spans="2:4" ht="15.75" customHeight="1">
      <c r="B261" s="154"/>
      <c r="D261" s="155"/>
    </row>
    <row r="262" spans="2:4" ht="15.75" customHeight="1">
      <c r="B262" s="154"/>
      <c r="D262" s="155"/>
    </row>
    <row r="263" spans="2:4" ht="15.75" customHeight="1">
      <c r="B263" s="154"/>
      <c r="D263" s="155"/>
    </row>
    <row r="264" spans="2:4" ht="15.75" customHeight="1">
      <c r="B264" s="154"/>
      <c r="D264" s="155"/>
    </row>
    <row r="265" spans="2:4" ht="15.75" customHeight="1">
      <c r="B265" s="154"/>
      <c r="D265" s="155"/>
    </row>
    <row r="266" spans="2:4" ht="15.75" customHeight="1">
      <c r="B266" s="154"/>
      <c r="D266" s="155"/>
    </row>
    <row r="267" spans="2:4" ht="15.75" customHeight="1">
      <c r="B267" s="154"/>
      <c r="D267" s="155"/>
    </row>
    <row r="268" spans="2:4" ht="15.75" customHeight="1">
      <c r="B268" s="154"/>
      <c r="D268" s="155"/>
    </row>
    <row r="269" spans="2:4" ht="15.75" customHeight="1">
      <c r="B269" s="154"/>
      <c r="D269" s="155"/>
    </row>
    <row r="270" spans="2:4" ht="15.75" customHeight="1">
      <c r="B270" s="154"/>
      <c r="D270" s="155"/>
    </row>
    <row r="271" spans="2:4" ht="15.75" customHeight="1">
      <c r="B271" s="154"/>
      <c r="D271" s="155"/>
    </row>
    <row r="272" spans="2:4" ht="15.75" customHeight="1">
      <c r="B272" s="154"/>
      <c r="D272" s="155"/>
    </row>
    <row r="273" spans="2:4" ht="15.75" customHeight="1">
      <c r="B273" s="154"/>
      <c r="D273" s="155"/>
    </row>
    <row r="274" spans="2:4" ht="15.75" customHeight="1">
      <c r="B274" s="154"/>
      <c r="D274" s="155"/>
    </row>
    <row r="275" spans="2:4" ht="15.75" customHeight="1">
      <c r="B275" s="154"/>
      <c r="D275" s="155"/>
    </row>
    <row r="276" spans="2:4" ht="15.75" customHeight="1">
      <c r="B276" s="154"/>
      <c r="D276" s="155"/>
    </row>
    <row r="277" spans="2:4" ht="15.75" customHeight="1">
      <c r="B277" s="154"/>
      <c r="D277" s="155"/>
    </row>
    <row r="278" spans="2:4" ht="15.75" customHeight="1">
      <c r="B278" s="154"/>
      <c r="D278" s="155"/>
    </row>
    <row r="279" spans="2:4" ht="15.75" customHeight="1">
      <c r="B279" s="154"/>
      <c r="D279" s="155"/>
    </row>
    <row r="280" spans="2:4" ht="15.75" customHeight="1">
      <c r="B280" s="154"/>
      <c r="D280" s="155"/>
    </row>
    <row r="281" spans="2:4" ht="15.75" customHeight="1">
      <c r="B281" s="154"/>
      <c r="D281" s="155"/>
    </row>
    <row r="282" spans="2:4" ht="15.75" customHeight="1">
      <c r="B282" s="154"/>
      <c r="D282" s="155"/>
    </row>
    <row r="283" spans="2:4" ht="15.75" customHeight="1">
      <c r="B283" s="154"/>
      <c r="D283" s="155"/>
    </row>
    <row r="284" spans="2:4" ht="15.75" customHeight="1">
      <c r="B284" s="154"/>
      <c r="D284" s="155"/>
    </row>
    <row r="285" spans="2:4" ht="15.75" customHeight="1">
      <c r="B285" s="154"/>
      <c r="D285" s="155"/>
    </row>
    <row r="286" spans="2:4" ht="15.75" customHeight="1">
      <c r="B286" s="154"/>
      <c r="D286" s="155"/>
    </row>
    <row r="287" spans="2:4" ht="15.75" customHeight="1">
      <c r="B287" s="154"/>
      <c r="D287" s="155"/>
    </row>
    <row r="288" spans="2:4" ht="15.75" customHeight="1">
      <c r="B288" s="154"/>
      <c r="D288" s="155"/>
    </row>
    <row r="289" spans="2:4" ht="15.75" customHeight="1">
      <c r="B289" s="154"/>
      <c r="D289" s="155"/>
    </row>
    <row r="290" spans="2:4" ht="15.75" customHeight="1">
      <c r="B290" s="154"/>
      <c r="D290" s="155"/>
    </row>
    <row r="291" spans="2:4" ht="15.75" customHeight="1">
      <c r="B291" s="154"/>
      <c r="D291" s="155"/>
    </row>
    <row r="292" spans="2:4" ht="15.75" customHeight="1">
      <c r="B292" s="154"/>
      <c r="D292" s="155"/>
    </row>
    <row r="293" spans="2:4" ht="15.75" customHeight="1">
      <c r="B293" s="154"/>
      <c r="D293" s="155"/>
    </row>
    <row r="294" spans="2:4" ht="15.75" customHeight="1">
      <c r="B294" s="154"/>
      <c r="D294" s="155"/>
    </row>
    <row r="295" spans="2:4" ht="15.75" customHeight="1">
      <c r="B295" s="154"/>
      <c r="D295" s="155"/>
    </row>
    <row r="296" spans="2:4" ht="15.75" customHeight="1">
      <c r="B296" s="154"/>
      <c r="D296" s="155"/>
    </row>
    <row r="297" spans="2:4" ht="15.75" customHeight="1">
      <c r="B297" s="154"/>
      <c r="D297" s="155"/>
    </row>
    <row r="298" spans="2:4" ht="15.75" customHeight="1">
      <c r="B298" s="154"/>
      <c r="D298" s="155"/>
    </row>
    <row r="299" spans="2:4" ht="15.75" customHeight="1">
      <c r="B299" s="154"/>
      <c r="D299" s="155"/>
    </row>
    <row r="300" spans="2:4" ht="15.75" customHeight="1">
      <c r="B300" s="154"/>
      <c r="D300" s="155"/>
    </row>
    <row r="301" spans="2:4" ht="15.75" customHeight="1">
      <c r="B301" s="154"/>
      <c r="D301" s="155"/>
    </row>
    <row r="302" spans="2:4" ht="15.75" customHeight="1">
      <c r="B302" s="154"/>
      <c r="D302" s="155"/>
    </row>
    <row r="303" spans="2:4" ht="15.75" customHeight="1">
      <c r="B303" s="154"/>
      <c r="D303" s="155"/>
    </row>
    <row r="304" spans="2:4" ht="15.75" customHeight="1">
      <c r="B304" s="154"/>
      <c r="D304" s="155"/>
    </row>
    <row r="305" spans="2:4" ht="15.75" customHeight="1">
      <c r="B305" s="154"/>
      <c r="D305" s="155"/>
    </row>
    <row r="306" spans="2:4" ht="15.75" customHeight="1">
      <c r="B306" s="154"/>
      <c r="D306" s="155"/>
    </row>
    <row r="307" spans="2:4" ht="15.75" customHeight="1">
      <c r="B307" s="154"/>
      <c r="D307" s="155"/>
    </row>
    <row r="308" spans="2:4" ht="15.75" customHeight="1">
      <c r="B308" s="154"/>
      <c r="D308" s="155"/>
    </row>
    <row r="309" spans="2:4" ht="15.75" customHeight="1">
      <c r="B309" s="154"/>
      <c r="D309" s="155"/>
    </row>
    <row r="310" spans="2:4" ht="15.75" customHeight="1">
      <c r="B310" s="154"/>
      <c r="D310" s="155"/>
    </row>
    <row r="311" spans="2:4" ht="15.75" customHeight="1">
      <c r="B311" s="154"/>
      <c r="D311" s="155"/>
    </row>
    <row r="312" spans="2:4" ht="15.75" customHeight="1">
      <c r="B312" s="154"/>
      <c r="D312" s="155"/>
    </row>
    <row r="313" spans="2:4" ht="15.75" customHeight="1">
      <c r="B313" s="154"/>
      <c r="D313" s="155"/>
    </row>
    <row r="314" spans="2:4" ht="15.75" customHeight="1">
      <c r="B314" s="154"/>
      <c r="D314" s="155"/>
    </row>
    <row r="315" spans="2:4" ht="15.75" customHeight="1">
      <c r="B315" s="154"/>
      <c r="D315" s="155"/>
    </row>
    <row r="316" spans="2:4" ht="15.75" customHeight="1">
      <c r="B316" s="154"/>
      <c r="D316" s="155"/>
    </row>
    <row r="317" spans="2:4" ht="15.75" customHeight="1">
      <c r="B317" s="154"/>
      <c r="D317" s="155"/>
    </row>
    <row r="318" spans="2:4" ht="15.75" customHeight="1">
      <c r="B318" s="154"/>
      <c r="D318" s="155"/>
    </row>
    <row r="319" spans="2:4" ht="15.75" customHeight="1">
      <c r="B319" s="154"/>
      <c r="D319" s="155"/>
    </row>
    <row r="320" spans="2:4" ht="15.75" customHeight="1">
      <c r="B320" s="154"/>
      <c r="D320" s="155"/>
    </row>
    <row r="321" spans="2:4" ht="15.75" customHeight="1">
      <c r="B321" s="154"/>
      <c r="D321" s="155"/>
    </row>
    <row r="322" spans="2:4" ht="15.75" customHeight="1">
      <c r="B322" s="154"/>
      <c r="D322" s="155"/>
    </row>
    <row r="323" spans="2:4" ht="15.75" customHeight="1">
      <c r="B323" s="154"/>
      <c r="D323" s="155"/>
    </row>
    <row r="324" spans="2:4" ht="15.75" customHeight="1">
      <c r="B324" s="154"/>
      <c r="D324" s="155"/>
    </row>
    <row r="325" spans="2:4" ht="15.75" customHeight="1">
      <c r="B325" s="154"/>
      <c r="D325" s="155"/>
    </row>
    <row r="326" spans="2:4" ht="15.75" customHeight="1">
      <c r="B326" s="154"/>
      <c r="D326" s="155"/>
    </row>
    <row r="327" spans="2:4" ht="15.75" customHeight="1">
      <c r="B327" s="154"/>
      <c r="D327" s="155"/>
    </row>
    <row r="328" spans="2:4" ht="15.75" customHeight="1">
      <c r="B328" s="154"/>
      <c r="D328" s="155"/>
    </row>
    <row r="329" spans="2:4" ht="15.75" customHeight="1">
      <c r="B329" s="154"/>
      <c r="D329" s="155"/>
    </row>
    <row r="330" spans="2:4" ht="15.75" customHeight="1">
      <c r="B330" s="154"/>
      <c r="D330" s="155"/>
    </row>
    <row r="331" spans="2:4" ht="15.75" customHeight="1">
      <c r="B331" s="154"/>
      <c r="D331" s="155"/>
    </row>
    <row r="332" spans="2:4" ht="15.75" customHeight="1">
      <c r="B332" s="154"/>
      <c r="D332" s="155"/>
    </row>
    <row r="333" spans="2:4" ht="15.75" customHeight="1">
      <c r="B333" s="154"/>
      <c r="D333" s="155"/>
    </row>
    <row r="334" spans="2:4" ht="15.75" customHeight="1">
      <c r="B334" s="154"/>
      <c r="D334" s="155"/>
    </row>
    <row r="335" spans="2:4" ht="15.75" customHeight="1">
      <c r="B335" s="154"/>
      <c r="D335" s="155"/>
    </row>
    <row r="336" spans="2:4" ht="15.75" customHeight="1">
      <c r="B336" s="154"/>
      <c r="D336" s="155"/>
    </row>
    <row r="337" spans="2:4" ht="15.75" customHeight="1">
      <c r="B337" s="154"/>
      <c r="D337" s="155"/>
    </row>
    <row r="338" spans="2:4" ht="15.75" customHeight="1">
      <c r="B338" s="154"/>
      <c r="D338" s="155"/>
    </row>
    <row r="339" spans="2:4" ht="15.75" customHeight="1">
      <c r="B339" s="154"/>
      <c r="D339" s="155"/>
    </row>
    <row r="340" spans="2:4" ht="15.75" customHeight="1">
      <c r="B340" s="154"/>
      <c r="D340" s="155"/>
    </row>
    <row r="341" spans="2:4" ht="15.75" customHeight="1">
      <c r="B341" s="154"/>
      <c r="D341" s="155"/>
    </row>
    <row r="342" spans="2:4" ht="15.75" customHeight="1">
      <c r="B342" s="154"/>
      <c r="D342" s="155"/>
    </row>
    <row r="343" spans="2:4" ht="15.75" customHeight="1">
      <c r="B343" s="154"/>
      <c r="D343" s="155"/>
    </row>
    <row r="344" spans="2:4" ht="15.75" customHeight="1">
      <c r="B344" s="154"/>
      <c r="D344" s="155"/>
    </row>
    <row r="345" spans="2:4" ht="15.75" customHeight="1">
      <c r="B345" s="154"/>
      <c r="D345" s="155"/>
    </row>
    <row r="346" spans="2:4" ht="15.75" customHeight="1">
      <c r="B346" s="154"/>
      <c r="D346" s="155"/>
    </row>
    <row r="347" spans="2:4" ht="15.75" customHeight="1">
      <c r="B347" s="154"/>
      <c r="D347" s="155"/>
    </row>
    <row r="348" spans="2:4" ht="15.75" customHeight="1">
      <c r="B348" s="154"/>
      <c r="D348" s="155"/>
    </row>
    <row r="349" spans="2:4" ht="15.75" customHeight="1">
      <c r="B349" s="154"/>
      <c r="D349" s="155"/>
    </row>
    <row r="350" spans="2:4" ht="15.75" customHeight="1">
      <c r="B350" s="154"/>
      <c r="D350" s="155"/>
    </row>
    <row r="351" spans="2:4" ht="15.75" customHeight="1">
      <c r="B351" s="154"/>
      <c r="D351" s="155"/>
    </row>
    <row r="352" spans="2:4" ht="15.75" customHeight="1">
      <c r="B352" s="154"/>
      <c r="D352" s="155"/>
    </row>
    <row r="353" spans="2:4" ht="15.75" customHeight="1">
      <c r="B353" s="154"/>
      <c r="D353" s="155"/>
    </row>
    <row r="354" spans="2:4" ht="15.75" customHeight="1">
      <c r="B354" s="154"/>
      <c r="D354" s="155"/>
    </row>
    <row r="355" spans="2:4" ht="15.75" customHeight="1">
      <c r="B355" s="154"/>
      <c r="D355" s="155"/>
    </row>
    <row r="356" spans="2:4" ht="15.75" customHeight="1">
      <c r="B356" s="154"/>
      <c r="D356" s="155"/>
    </row>
    <row r="357" spans="2:4" ht="15.75" customHeight="1">
      <c r="B357" s="154"/>
      <c r="D357" s="155"/>
    </row>
    <row r="358" spans="2:4" ht="15.75" customHeight="1">
      <c r="B358" s="154"/>
      <c r="D358" s="155"/>
    </row>
    <row r="359" spans="2:4" ht="15.75" customHeight="1">
      <c r="B359" s="154"/>
      <c r="D359" s="155"/>
    </row>
    <row r="360" spans="2:4" ht="15.75" customHeight="1">
      <c r="B360" s="154"/>
      <c r="D360" s="155"/>
    </row>
    <row r="361" spans="2:4" ht="15.75" customHeight="1">
      <c r="B361" s="154"/>
      <c r="D361" s="155"/>
    </row>
    <row r="362" spans="2:4" ht="15.75" customHeight="1">
      <c r="B362" s="154"/>
      <c r="D362" s="155"/>
    </row>
    <row r="363" spans="2:4" ht="15.75" customHeight="1">
      <c r="B363" s="154"/>
      <c r="D363" s="155"/>
    </row>
    <row r="364" spans="2:4" ht="15.75" customHeight="1">
      <c r="B364" s="154"/>
      <c r="D364" s="155"/>
    </row>
    <row r="365" spans="2:4" ht="15.75" customHeight="1">
      <c r="B365" s="154"/>
      <c r="D365" s="155"/>
    </row>
    <row r="366" spans="2:4" ht="15.75" customHeight="1">
      <c r="B366" s="154"/>
      <c r="D366" s="155"/>
    </row>
    <row r="367" spans="2:4" ht="15.75" customHeight="1">
      <c r="B367" s="154"/>
      <c r="D367" s="155"/>
    </row>
    <row r="368" spans="2:4" ht="15.75" customHeight="1">
      <c r="B368" s="154"/>
      <c r="D368" s="155"/>
    </row>
    <row r="369" spans="2:4" ht="15.75" customHeight="1">
      <c r="B369" s="154"/>
      <c r="D369" s="155"/>
    </row>
    <row r="370" spans="2:4" ht="15.75" customHeight="1">
      <c r="B370" s="154"/>
      <c r="D370" s="155"/>
    </row>
    <row r="371" spans="2:4" ht="15.75" customHeight="1">
      <c r="B371" s="154"/>
      <c r="D371" s="155"/>
    </row>
    <row r="372" spans="2:4" ht="15.75" customHeight="1">
      <c r="B372" s="154"/>
      <c r="D372" s="155"/>
    </row>
    <row r="373" spans="2:4" ht="15.75" customHeight="1">
      <c r="B373" s="154"/>
      <c r="D373" s="155"/>
    </row>
    <row r="374" spans="2:4" ht="15.75" customHeight="1">
      <c r="B374" s="154"/>
      <c r="D374" s="155"/>
    </row>
    <row r="375" spans="2:4" ht="15.75" customHeight="1">
      <c r="B375" s="154"/>
      <c r="D375" s="155"/>
    </row>
    <row r="376" spans="2:4" ht="15.75" customHeight="1">
      <c r="B376" s="154"/>
      <c r="D376" s="155"/>
    </row>
    <row r="377" spans="2:4" ht="15.75" customHeight="1">
      <c r="B377" s="154"/>
      <c r="D377" s="155"/>
    </row>
    <row r="378" spans="2:4" ht="15.75" customHeight="1">
      <c r="B378" s="154"/>
      <c r="D378" s="155"/>
    </row>
    <row r="379" spans="2:4" ht="15.75" customHeight="1">
      <c r="B379" s="154"/>
      <c r="D379" s="155"/>
    </row>
    <row r="380" spans="2:4" ht="15.75" customHeight="1">
      <c r="B380" s="154"/>
      <c r="D380" s="155"/>
    </row>
    <row r="381" spans="2:4" ht="15.75" customHeight="1">
      <c r="B381" s="154"/>
      <c r="D381" s="155"/>
    </row>
    <row r="382" spans="2:4" ht="15.75" customHeight="1">
      <c r="B382" s="154"/>
      <c r="D382" s="155"/>
    </row>
    <row r="383" spans="2:4" ht="15.75" customHeight="1">
      <c r="B383" s="154"/>
      <c r="D383" s="155"/>
    </row>
    <row r="384" spans="2:4" ht="15.75" customHeight="1">
      <c r="B384" s="154"/>
      <c r="D384" s="155"/>
    </row>
    <row r="385" spans="2:4" ht="15.75" customHeight="1">
      <c r="B385" s="154"/>
      <c r="D385" s="155"/>
    </row>
    <row r="386" spans="2:4" ht="15.75" customHeight="1">
      <c r="B386" s="154"/>
      <c r="D386" s="155"/>
    </row>
    <row r="387" spans="2:4" ht="15.75" customHeight="1">
      <c r="B387" s="154"/>
      <c r="D387" s="155"/>
    </row>
    <row r="388" spans="2:4" ht="15.75" customHeight="1">
      <c r="B388" s="154"/>
      <c r="D388" s="155"/>
    </row>
    <row r="389" spans="2:4" ht="15.75" customHeight="1">
      <c r="B389" s="154"/>
      <c r="D389" s="155"/>
    </row>
    <row r="390" spans="2:4" ht="15.75" customHeight="1">
      <c r="B390" s="154"/>
      <c r="D390" s="155"/>
    </row>
    <row r="391" spans="2:4" ht="15.75" customHeight="1">
      <c r="B391" s="154"/>
      <c r="D391" s="155"/>
    </row>
    <row r="392" spans="2:4" ht="15.75" customHeight="1">
      <c r="B392" s="154"/>
      <c r="D392" s="155"/>
    </row>
    <row r="393" spans="2:4" ht="15.75" customHeight="1">
      <c r="B393" s="154"/>
      <c r="D393" s="155"/>
    </row>
    <row r="394" spans="2:4" ht="15.75" customHeight="1">
      <c r="B394" s="154"/>
      <c r="D394" s="155"/>
    </row>
    <row r="395" spans="2:4" ht="15.75" customHeight="1">
      <c r="B395" s="154"/>
      <c r="D395" s="155"/>
    </row>
    <row r="396" spans="2:4" ht="15.75" customHeight="1">
      <c r="B396" s="154"/>
      <c r="D396" s="155"/>
    </row>
    <row r="397" spans="2:4" ht="15.75" customHeight="1">
      <c r="B397" s="154"/>
      <c r="D397" s="155"/>
    </row>
    <row r="398" spans="2:4" ht="15.75" customHeight="1">
      <c r="B398" s="154"/>
      <c r="D398" s="155"/>
    </row>
    <row r="399" spans="2:4" ht="15.75" customHeight="1">
      <c r="B399" s="154"/>
      <c r="D399" s="155"/>
    </row>
    <row r="400" spans="2:4" ht="15.75" customHeight="1">
      <c r="B400" s="154"/>
      <c r="D400" s="155"/>
    </row>
    <row r="401" spans="2:4" ht="15.75" customHeight="1">
      <c r="B401" s="154"/>
      <c r="D401" s="155"/>
    </row>
    <row r="402" spans="2:4" ht="15.75" customHeight="1">
      <c r="B402" s="154"/>
      <c r="D402" s="155"/>
    </row>
    <row r="403" spans="2:4" ht="15.75" customHeight="1">
      <c r="B403" s="154"/>
      <c r="D403" s="155"/>
    </row>
    <row r="404" spans="2:4" ht="15.75" customHeight="1">
      <c r="B404" s="154"/>
      <c r="D404" s="155"/>
    </row>
    <row r="405" spans="2:4" ht="15.75" customHeight="1">
      <c r="B405" s="154"/>
      <c r="D405" s="155"/>
    </row>
    <row r="406" spans="2:4" ht="15.75" customHeight="1">
      <c r="B406" s="154"/>
      <c r="D406" s="155"/>
    </row>
    <row r="407" spans="2:4" ht="15.75" customHeight="1">
      <c r="B407" s="154"/>
      <c r="D407" s="155"/>
    </row>
    <row r="408" spans="2:4" ht="15.75" customHeight="1">
      <c r="B408" s="154"/>
      <c r="D408" s="155"/>
    </row>
    <row r="409" spans="2:4" ht="15.75" customHeight="1">
      <c r="B409" s="154"/>
      <c r="D409" s="155"/>
    </row>
    <row r="410" spans="2:4" ht="15.75" customHeight="1">
      <c r="B410" s="154"/>
      <c r="D410" s="155"/>
    </row>
    <row r="411" spans="2:4" ht="15.75" customHeight="1">
      <c r="B411" s="154"/>
      <c r="D411" s="155"/>
    </row>
    <row r="412" spans="2:4" ht="15.75" customHeight="1">
      <c r="B412" s="154"/>
      <c r="D412" s="155"/>
    </row>
    <row r="413" spans="2:4" ht="15.75" customHeight="1">
      <c r="B413" s="154"/>
      <c r="D413" s="155"/>
    </row>
    <row r="414" spans="2:4" ht="15.75" customHeight="1">
      <c r="B414" s="154"/>
      <c r="D414" s="155"/>
    </row>
    <row r="415" spans="2:4" ht="15.75" customHeight="1">
      <c r="B415" s="154"/>
      <c r="D415" s="155"/>
    </row>
    <row r="416" spans="2:4" ht="15.75" customHeight="1">
      <c r="B416" s="154"/>
      <c r="D416" s="155"/>
    </row>
    <row r="417" spans="2:4" ht="15.75" customHeight="1">
      <c r="B417" s="154"/>
      <c r="D417" s="155"/>
    </row>
    <row r="418" spans="2:4" ht="15.75" customHeight="1">
      <c r="B418" s="154"/>
      <c r="D418" s="155"/>
    </row>
    <row r="419" spans="2:4" ht="15.75" customHeight="1">
      <c r="B419" s="154"/>
      <c r="D419" s="155"/>
    </row>
    <row r="420" spans="2:4" ht="15.75" customHeight="1">
      <c r="B420" s="154"/>
      <c r="D420" s="155"/>
    </row>
    <row r="421" spans="2:4" ht="15.75" customHeight="1">
      <c r="B421" s="154"/>
      <c r="D421" s="155"/>
    </row>
    <row r="422" spans="2:4" ht="15.75" customHeight="1">
      <c r="B422" s="154"/>
      <c r="D422" s="155"/>
    </row>
    <row r="423" spans="2:4" ht="15.75" customHeight="1">
      <c r="B423" s="154"/>
      <c r="D423" s="155"/>
    </row>
    <row r="424" spans="2:4" ht="15.75" customHeight="1">
      <c r="B424" s="154"/>
      <c r="D424" s="155"/>
    </row>
    <row r="425" spans="2:4" ht="15.75" customHeight="1">
      <c r="B425" s="154"/>
      <c r="D425" s="155"/>
    </row>
    <row r="426" spans="2:4" ht="15.75" customHeight="1">
      <c r="B426" s="154"/>
      <c r="D426" s="155"/>
    </row>
    <row r="427" spans="2:4" ht="15.75" customHeight="1">
      <c r="B427" s="154"/>
      <c r="D427" s="155"/>
    </row>
    <row r="428" spans="2:4" ht="15.75" customHeight="1">
      <c r="B428" s="154"/>
      <c r="D428" s="155"/>
    </row>
    <row r="429" spans="2:4" ht="15.75" customHeight="1">
      <c r="B429" s="154"/>
      <c r="D429" s="155"/>
    </row>
    <row r="430" spans="2:4" ht="15.75" customHeight="1">
      <c r="B430" s="154"/>
      <c r="D430" s="155"/>
    </row>
    <row r="431" spans="2:4" ht="15.75" customHeight="1">
      <c r="B431" s="154"/>
      <c r="D431" s="155"/>
    </row>
    <row r="432" spans="2:4" ht="15.75" customHeight="1">
      <c r="B432" s="154"/>
      <c r="D432" s="155"/>
    </row>
    <row r="433" spans="2:4" ht="15.75" customHeight="1">
      <c r="B433" s="154"/>
      <c r="D433" s="155"/>
    </row>
    <row r="434" spans="2:4" ht="15.75" customHeight="1">
      <c r="B434" s="154"/>
      <c r="D434" s="155"/>
    </row>
    <row r="435" spans="2:4" ht="15.75" customHeight="1">
      <c r="B435" s="154"/>
      <c r="D435" s="155"/>
    </row>
    <row r="436" spans="2:4" ht="15.75" customHeight="1">
      <c r="B436" s="154"/>
      <c r="D436" s="155"/>
    </row>
    <row r="437" spans="2:4" ht="15.75" customHeight="1">
      <c r="B437" s="154"/>
      <c r="D437" s="155"/>
    </row>
    <row r="438" spans="2:4" ht="15.75" customHeight="1">
      <c r="B438" s="154"/>
      <c r="D438" s="155"/>
    </row>
    <row r="439" spans="2:4" ht="15.75" customHeight="1">
      <c r="B439" s="154"/>
      <c r="D439" s="155"/>
    </row>
    <row r="440" spans="2:4" ht="15.75" customHeight="1">
      <c r="B440" s="154"/>
      <c r="D440" s="155"/>
    </row>
    <row r="441" spans="2:4" ht="15.75" customHeight="1">
      <c r="B441" s="154"/>
      <c r="D441" s="155"/>
    </row>
    <row r="442" spans="2:4" ht="15.75" customHeight="1">
      <c r="B442" s="154"/>
      <c r="D442" s="155"/>
    </row>
    <row r="443" spans="2:4" ht="15.75" customHeight="1">
      <c r="B443" s="154"/>
      <c r="D443" s="155"/>
    </row>
    <row r="444" spans="2:4" ht="15.75" customHeight="1">
      <c r="B444" s="154"/>
      <c r="D444" s="155"/>
    </row>
    <row r="445" spans="2:4" ht="15.75" customHeight="1">
      <c r="B445" s="154"/>
      <c r="D445" s="155"/>
    </row>
    <row r="446" spans="2:4" ht="15.75" customHeight="1">
      <c r="B446" s="154"/>
      <c r="D446" s="155"/>
    </row>
    <row r="447" spans="2:4" ht="15.75" customHeight="1">
      <c r="B447" s="154"/>
      <c r="D447" s="155"/>
    </row>
    <row r="448" spans="2:4" ht="15.75" customHeight="1">
      <c r="B448" s="154"/>
      <c r="D448" s="155"/>
    </row>
    <row r="449" spans="2:4" ht="15.75" customHeight="1">
      <c r="B449" s="154"/>
      <c r="D449" s="155"/>
    </row>
    <row r="450" spans="2:4" ht="15.75" customHeight="1">
      <c r="B450" s="154"/>
      <c r="D450" s="155"/>
    </row>
    <row r="451" spans="2:4" ht="15.75" customHeight="1">
      <c r="B451" s="154"/>
      <c r="D451" s="155"/>
    </row>
    <row r="452" spans="2:4" ht="15.75" customHeight="1">
      <c r="B452" s="154"/>
      <c r="D452" s="155"/>
    </row>
    <row r="453" spans="2:4" ht="15.75" customHeight="1">
      <c r="B453" s="154"/>
      <c r="D453" s="155"/>
    </row>
    <row r="454" spans="2:4" ht="15.75" customHeight="1">
      <c r="B454" s="154"/>
      <c r="D454" s="155"/>
    </row>
    <row r="455" spans="2:4" ht="15.75" customHeight="1">
      <c r="B455" s="154"/>
      <c r="D455" s="155"/>
    </row>
    <row r="456" spans="2:4" ht="15.75" customHeight="1">
      <c r="B456" s="154"/>
      <c r="D456" s="155"/>
    </row>
    <row r="457" spans="2:4" ht="15.75" customHeight="1">
      <c r="B457" s="154"/>
      <c r="D457" s="155"/>
    </row>
    <row r="458" spans="2:4" ht="15.75" customHeight="1">
      <c r="B458" s="154"/>
      <c r="D458" s="155"/>
    </row>
    <row r="459" spans="2:4" ht="15.75" customHeight="1">
      <c r="B459" s="154"/>
      <c r="D459" s="155"/>
    </row>
    <row r="460" spans="2:4" ht="15.75" customHeight="1">
      <c r="B460" s="154"/>
      <c r="D460" s="155"/>
    </row>
    <row r="461" spans="2:4" ht="15.75" customHeight="1">
      <c r="B461" s="154"/>
      <c r="D461" s="155"/>
    </row>
    <row r="462" spans="2:4" ht="15.75" customHeight="1">
      <c r="B462" s="154"/>
      <c r="D462" s="155"/>
    </row>
    <row r="463" spans="2:4" ht="15.75" customHeight="1">
      <c r="B463" s="154"/>
      <c r="D463" s="155"/>
    </row>
    <row r="464" spans="2:4" ht="15.75" customHeight="1">
      <c r="B464" s="154"/>
      <c r="D464" s="155"/>
    </row>
    <row r="465" spans="2:4" ht="15.75" customHeight="1">
      <c r="B465" s="154"/>
      <c r="D465" s="155"/>
    </row>
    <row r="466" spans="2:4" ht="15.75" customHeight="1">
      <c r="B466" s="154"/>
      <c r="D466" s="155"/>
    </row>
    <row r="467" spans="2:4" ht="15.75" customHeight="1">
      <c r="B467" s="154"/>
      <c r="D467" s="155"/>
    </row>
    <row r="468" spans="2:4" ht="15.75" customHeight="1">
      <c r="B468" s="154"/>
      <c r="D468" s="155"/>
    </row>
    <row r="469" spans="2:4" ht="15.75" customHeight="1">
      <c r="B469" s="154"/>
      <c r="D469" s="155"/>
    </row>
    <row r="470" spans="2:4" ht="15.75" customHeight="1">
      <c r="B470" s="154"/>
      <c r="D470" s="155"/>
    </row>
    <row r="471" spans="2:4" ht="15.75" customHeight="1">
      <c r="B471" s="154"/>
      <c r="D471" s="155"/>
    </row>
    <row r="472" spans="2:4" ht="15.75" customHeight="1">
      <c r="B472" s="154"/>
      <c r="D472" s="155"/>
    </row>
    <row r="473" spans="2:4" ht="15.75" customHeight="1">
      <c r="B473" s="154"/>
      <c r="D473" s="155"/>
    </row>
    <row r="474" spans="2:4" ht="15.75" customHeight="1">
      <c r="B474" s="154"/>
      <c r="D474" s="155"/>
    </row>
    <row r="475" spans="2:4" ht="15.75" customHeight="1">
      <c r="B475" s="154"/>
      <c r="D475" s="155"/>
    </row>
    <row r="476" spans="2:4" ht="15.75" customHeight="1">
      <c r="B476" s="154"/>
      <c r="D476" s="155"/>
    </row>
    <row r="477" spans="2:4" ht="15.75" customHeight="1">
      <c r="B477" s="154"/>
      <c r="D477" s="155"/>
    </row>
    <row r="478" spans="2:4" ht="15.75" customHeight="1">
      <c r="B478" s="154"/>
      <c r="D478" s="155"/>
    </row>
    <row r="479" spans="2:4" ht="15.75" customHeight="1">
      <c r="B479" s="154"/>
      <c r="D479" s="155"/>
    </row>
    <row r="480" spans="2:4" ht="15.75" customHeight="1">
      <c r="B480" s="154"/>
      <c r="D480" s="155"/>
    </row>
    <row r="481" spans="2:4" ht="15.75" customHeight="1">
      <c r="B481" s="154"/>
      <c r="D481" s="155"/>
    </row>
    <row r="482" spans="2:4" ht="15.75" customHeight="1">
      <c r="B482" s="154"/>
      <c r="D482" s="155"/>
    </row>
    <row r="483" spans="2:4" ht="15.75" customHeight="1">
      <c r="B483" s="154"/>
      <c r="D483" s="155"/>
    </row>
    <row r="484" spans="2:4" ht="15.75" customHeight="1">
      <c r="B484" s="154"/>
      <c r="D484" s="155"/>
    </row>
    <row r="485" spans="2:4" ht="15.75" customHeight="1">
      <c r="B485" s="154"/>
      <c r="D485" s="155"/>
    </row>
    <row r="486" spans="2:4" ht="15.75" customHeight="1">
      <c r="B486" s="154"/>
      <c r="D486" s="155"/>
    </row>
    <row r="487" spans="2:4" ht="15.75" customHeight="1">
      <c r="B487" s="154"/>
      <c r="D487" s="155"/>
    </row>
    <row r="488" spans="2:4" ht="15.75" customHeight="1">
      <c r="B488" s="154"/>
      <c r="D488" s="155"/>
    </row>
    <row r="489" spans="2:4" ht="15.75" customHeight="1">
      <c r="B489" s="154"/>
      <c r="D489" s="155"/>
    </row>
    <row r="490" spans="2:4" ht="15.75" customHeight="1">
      <c r="B490" s="154"/>
      <c r="D490" s="155"/>
    </row>
    <row r="491" spans="2:4" ht="15.75" customHeight="1">
      <c r="B491" s="154"/>
      <c r="D491" s="155"/>
    </row>
    <row r="492" spans="2:4" ht="15.75" customHeight="1">
      <c r="B492" s="154"/>
      <c r="D492" s="155"/>
    </row>
    <row r="493" spans="2:4" ht="15.75" customHeight="1">
      <c r="B493" s="154"/>
      <c r="D493" s="155"/>
    </row>
    <row r="494" spans="2:4" ht="15.75" customHeight="1">
      <c r="B494" s="154"/>
      <c r="D494" s="155"/>
    </row>
    <row r="495" spans="2:4" ht="15.75" customHeight="1">
      <c r="B495" s="154"/>
      <c r="D495" s="155"/>
    </row>
    <row r="496" spans="2:4" ht="15.75" customHeight="1">
      <c r="B496" s="154"/>
      <c r="D496" s="155"/>
    </row>
    <row r="497" spans="2:4" ht="15.75" customHeight="1">
      <c r="B497" s="154"/>
      <c r="D497" s="155"/>
    </row>
    <row r="498" spans="2:4" ht="15.75" customHeight="1">
      <c r="B498" s="154"/>
      <c r="D498" s="155"/>
    </row>
    <row r="499" spans="2:4" ht="15.75" customHeight="1">
      <c r="B499" s="154"/>
      <c r="D499" s="155"/>
    </row>
    <row r="500" spans="2:4" ht="15.75" customHeight="1">
      <c r="B500" s="154"/>
      <c r="D500" s="155"/>
    </row>
    <row r="501" spans="2:4" ht="15.75" customHeight="1">
      <c r="B501" s="154"/>
      <c r="D501" s="155"/>
    </row>
    <row r="502" spans="2:4" ht="15.75" customHeight="1">
      <c r="B502" s="154"/>
      <c r="D502" s="155"/>
    </row>
    <row r="503" spans="2:4" ht="15.75" customHeight="1">
      <c r="B503" s="154"/>
      <c r="D503" s="155"/>
    </row>
    <row r="504" spans="2:4" ht="15.75" customHeight="1">
      <c r="B504" s="154"/>
      <c r="D504" s="155"/>
    </row>
    <row r="505" spans="2:4" ht="15.75" customHeight="1">
      <c r="B505" s="154"/>
      <c r="D505" s="155"/>
    </row>
    <row r="506" spans="2:4" ht="15.75" customHeight="1">
      <c r="B506" s="154"/>
      <c r="D506" s="155"/>
    </row>
    <row r="507" spans="2:4" ht="15.75" customHeight="1">
      <c r="B507" s="154"/>
      <c r="D507" s="155"/>
    </row>
    <row r="508" spans="2:4" ht="15.75" customHeight="1">
      <c r="B508" s="154"/>
      <c r="D508" s="155"/>
    </row>
    <row r="509" spans="2:4" ht="15.75" customHeight="1">
      <c r="B509" s="154"/>
      <c r="D509" s="155"/>
    </row>
    <row r="510" spans="2:4" ht="15.75" customHeight="1">
      <c r="B510" s="154"/>
      <c r="D510" s="155"/>
    </row>
    <row r="511" spans="2:4" ht="15.75" customHeight="1">
      <c r="B511" s="154"/>
      <c r="D511" s="155"/>
    </row>
    <row r="512" spans="2:4" ht="15.75" customHeight="1">
      <c r="B512" s="154"/>
      <c r="D512" s="155"/>
    </row>
    <row r="513" spans="2:4" ht="15.75" customHeight="1">
      <c r="B513" s="154"/>
      <c r="D513" s="155"/>
    </row>
    <row r="514" spans="2:4" ht="15.75" customHeight="1">
      <c r="B514" s="154"/>
      <c r="D514" s="155"/>
    </row>
    <row r="515" spans="2:4" ht="15.75" customHeight="1">
      <c r="B515" s="154"/>
      <c r="D515" s="155"/>
    </row>
    <row r="516" spans="2:4" ht="15.75" customHeight="1">
      <c r="B516" s="154"/>
      <c r="D516" s="155"/>
    </row>
    <row r="517" spans="2:4" ht="15.75" customHeight="1">
      <c r="B517" s="154"/>
      <c r="D517" s="155"/>
    </row>
    <row r="518" spans="2:4" ht="15.75" customHeight="1">
      <c r="B518" s="154"/>
      <c r="D518" s="155"/>
    </row>
    <row r="519" spans="2:4" ht="15.75" customHeight="1">
      <c r="B519" s="154"/>
      <c r="D519" s="155"/>
    </row>
    <row r="520" spans="2:4" ht="15.75" customHeight="1">
      <c r="B520" s="154"/>
      <c r="D520" s="155"/>
    </row>
    <row r="521" spans="2:4" ht="15.75" customHeight="1">
      <c r="B521" s="154"/>
      <c r="D521" s="155"/>
    </row>
    <row r="522" spans="2:4" ht="15.75" customHeight="1">
      <c r="B522" s="154"/>
      <c r="D522" s="155"/>
    </row>
    <row r="523" spans="2:4" ht="15.75" customHeight="1">
      <c r="B523" s="154"/>
      <c r="D523" s="155"/>
    </row>
    <row r="524" spans="2:4" ht="15.75" customHeight="1">
      <c r="B524" s="154"/>
      <c r="D524" s="155"/>
    </row>
    <row r="525" spans="2:4" ht="15.75" customHeight="1">
      <c r="B525" s="154"/>
      <c r="D525" s="155"/>
    </row>
    <row r="526" spans="2:4" ht="15.75" customHeight="1">
      <c r="B526" s="154"/>
      <c r="D526" s="155"/>
    </row>
    <row r="527" spans="2:4" ht="15.75" customHeight="1">
      <c r="B527" s="154"/>
      <c r="D527" s="155"/>
    </row>
    <row r="528" spans="2:4" ht="15.75" customHeight="1">
      <c r="B528" s="154"/>
      <c r="D528" s="155"/>
    </row>
    <row r="529" spans="2:4" ht="15.75" customHeight="1">
      <c r="B529" s="154"/>
      <c r="D529" s="155"/>
    </row>
    <row r="530" spans="2:4" ht="15.75" customHeight="1">
      <c r="B530" s="154"/>
      <c r="D530" s="155"/>
    </row>
    <row r="531" spans="2:4" ht="15.75" customHeight="1">
      <c r="B531" s="154"/>
      <c r="D531" s="155"/>
    </row>
    <row r="532" spans="2:4" ht="15.75" customHeight="1">
      <c r="B532" s="154"/>
      <c r="D532" s="155"/>
    </row>
    <row r="533" spans="2:4" ht="15.75" customHeight="1">
      <c r="B533" s="154"/>
      <c r="D533" s="155"/>
    </row>
    <row r="534" spans="2:4" ht="15.75" customHeight="1">
      <c r="B534" s="154"/>
      <c r="D534" s="155"/>
    </row>
    <row r="535" spans="2:4" ht="15.75" customHeight="1">
      <c r="B535" s="154"/>
      <c r="D535" s="155"/>
    </row>
    <row r="536" spans="2:4" ht="15.75" customHeight="1">
      <c r="B536" s="154"/>
      <c r="D536" s="155"/>
    </row>
    <row r="537" spans="2:4" ht="15.75" customHeight="1">
      <c r="B537" s="154"/>
      <c r="D537" s="155"/>
    </row>
    <row r="538" spans="2:4" ht="15.75" customHeight="1">
      <c r="B538" s="154"/>
      <c r="D538" s="155"/>
    </row>
    <row r="539" spans="2:4" ht="15.75" customHeight="1">
      <c r="B539" s="154"/>
      <c r="D539" s="155"/>
    </row>
    <row r="540" spans="2:4" ht="15.75" customHeight="1">
      <c r="B540" s="154"/>
      <c r="D540" s="155"/>
    </row>
    <row r="541" spans="2:4" ht="15.75" customHeight="1">
      <c r="B541" s="154"/>
      <c r="D541" s="155"/>
    </row>
    <row r="542" spans="2:4" ht="15.75" customHeight="1">
      <c r="B542" s="154"/>
      <c r="D542" s="155"/>
    </row>
    <row r="543" spans="2:4" ht="15.75" customHeight="1">
      <c r="B543" s="154"/>
      <c r="D543" s="155"/>
    </row>
    <row r="544" spans="2:4" ht="15.75" customHeight="1">
      <c r="B544" s="154"/>
      <c r="D544" s="155"/>
    </row>
    <row r="545" spans="2:4" ht="15.75" customHeight="1">
      <c r="B545" s="154"/>
      <c r="D545" s="155"/>
    </row>
    <row r="546" spans="2:4" ht="15.75" customHeight="1">
      <c r="B546" s="154"/>
      <c r="D546" s="155"/>
    </row>
    <row r="547" spans="2:4" ht="15.75" customHeight="1">
      <c r="B547" s="154"/>
      <c r="D547" s="155"/>
    </row>
    <row r="548" spans="2:4" ht="15.75" customHeight="1">
      <c r="B548" s="154"/>
      <c r="D548" s="155"/>
    </row>
    <row r="549" spans="2:4" ht="15.75" customHeight="1">
      <c r="B549" s="154"/>
      <c r="D549" s="155"/>
    </row>
    <row r="550" spans="2:4" ht="15.75" customHeight="1">
      <c r="B550" s="154"/>
      <c r="D550" s="155"/>
    </row>
    <row r="551" spans="2:4" ht="15.75" customHeight="1">
      <c r="B551" s="154"/>
      <c r="D551" s="155"/>
    </row>
    <row r="552" spans="2:4" ht="15.75" customHeight="1">
      <c r="B552" s="154"/>
      <c r="D552" s="155"/>
    </row>
    <row r="553" spans="2:4" ht="15.75" customHeight="1">
      <c r="B553" s="154"/>
      <c r="D553" s="155"/>
    </row>
    <row r="554" spans="2:4" ht="15.75" customHeight="1">
      <c r="B554" s="154"/>
      <c r="D554" s="155"/>
    </row>
    <row r="555" spans="2:4" ht="15.75" customHeight="1">
      <c r="B555" s="154"/>
      <c r="D555" s="155"/>
    </row>
    <row r="556" spans="2:4" ht="15.75" customHeight="1">
      <c r="B556" s="154"/>
      <c r="D556" s="155"/>
    </row>
    <row r="557" spans="2:4" ht="15.75" customHeight="1">
      <c r="B557" s="154"/>
      <c r="D557" s="155"/>
    </row>
    <row r="558" spans="2:4" ht="15.75" customHeight="1">
      <c r="B558" s="154"/>
      <c r="D558" s="155"/>
    </row>
    <row r="559" spans="2:4" ht="15.75" customHeight="1">
      <c r="B559" s="154"/>
      <c r="D559" s="155"/>
    </row>
    <row r="560" spans="2:4" ht="15.75" customHeight="1">
      <c r="B560" s="154"/>
      <c r="D560" s="155"/>
    </row>
    <row r="561" spans="2:4" ht="15.75" customHeight="1">
      <c r="B561" s="154"/>
      <c r="D561" s="155"/>
    </row>
    <row r="562" spans="2:4" ht="15.75" customHeight="1">
      <c r="B562" s="154"/>
      <c r="D562" s="155"/>
    </row>
    <row r="563" spans="2:4" ht="15.75" customHeight="1">
      <c r="B563" s="154"/>
      <c r="D563" s="155"/>
    </row>
    <row r="564" spans="2:4" ht="15.75" customHeight="1">
      <c r="B564" s="154"/>
      <c r="D564" s="155"/>
    </row>
    <row r="565" spans="2:4" ht="15.75" customHeight="1">
      <c r="B565" s="154"/>
      <c r="D565" s="155"/>
    </row>
    <row r="566" spans="2:4" ht="15.75" customHeight="1">
      <c r="B566" s="154"/>
      <c r="D566" s="155"/>
    </row>
    <row r="567" spans="2:4" ht="15.75" customHeight="1">
      <c r="B567" s="154"/>
      <c r="D567" s="155"/>
    </row>
    <row r="568" spans="2:4" ht="15.75" customHeight="1">
      <c r="B568" s="154"/>
      <c r="D568" s="155"/>
    </row>
    <row r="569" spans="2:4" ht="15.75" customHeight="1">
      <c r="B569" s="154"/>
      <c r="D569" s="155"/>
    </row>
    <row r="570" spans="2:4" ht="15.75" customHeight="1">
      <c r="B570" s="154"/>
      <c r="D570" s="155"/>
    </row>
    <row r="571" spans="2:4" ht="15.75" customHeight="1">
      <c r="B571" s="154"/>
      <c r="D571" s="155"/>
    </row>
    <row r="572" spans="2:4" ht="15.75" customHeight="1">
      <c r="B572" s="154"/>
      <c r="D572" s="155"/>
    </row>
    <row r="573" spans="2:4" ht="15.75" customHeight="1">
      <c r="B573" s="154"/>
      <c r="D573" s="155"/>
    </row>
    <row r="574" spans="2:4" ht="15.75" customHeight="1">
      <c r="B574" s="154"/>
      <c r="D574" s="155"/>
    </row>
    <row r="575" spans="2:4" ht="15.75" customHeight="1">
      <c r="B575" s="154"/>
      <c r="D575" s="155"/>
    </row>
    <row r="576" spans="2:4" ht="15.75" customHeight="1">
      <c r="B576" s="154"/>
      <c r="D576" s="155"/>
    </row>
    <row r="577" spans="2:4" ht="15.75" customHeight="1">
      <c r="B577" s="154"/>
      <c r="D577" s="155"/>
    </row>
    <row r="578" spans="2:4" ht="15.75" customHeight="1">
      <c r="B578" s="154"/>
      <c r="D578" s="155"/>
    </row>
    <row r="579" spans="2:4" ht="15.75" customHeight="1">
      <c r="B579" s="154"/>
      <c r="D579" s="155"/>
    </row>
    <row r="580" spans="2:4" ht="15.75" customHeight="1">
      <c r="B580" s="154"/>
      <c r="D580" s="155"/>
    </row>
    <row r="581" spans="2:4" ht="15.75" customHeight="1">
      <c r="B581" s="154"/>
      <c r="D581" s="155"/>
    </row>
    <row r="582" spans="2:4" ht="15.75" customHeight="1">
      <c r="B582" s="154"/>
      <c r="D582" s="155"/>
    </row>
    <row r="583" spans="2:4" ht="15.75" customHeight="1">
      <c r="B583" s="154"/>
      <c r="D583" s="155"/>
    </row>
    <row r="584" spans="2:4" ht="15.75" customHeight="1">
      <c r="B584" s="154"/>
      <c r="D584" s="155"/>
    </row>
    <row r="585" spans="2:4" ht="15.75" customHeight="1">
      <c r="B585" s="154"/>
      <c r="D585" s="155"/>
    </row>
    <row r="586" spans="2:4" ht="15.75" customHeight="1">
      <c r="B586" s="154"/>
      <c r="D586" s="155"/>
    </row>
    <row r="587" spans="2:4" ht="15.75" customHeight="1">
      <c r="B587" s="154"/>
      <c r="D587" s="155"/>
    </row>
    <row r="588" spans="2:4" ht="15.75" customHeight="1">
      <c r="B588" s="154"/>
      <c r="D588" s="155"/>
    </row>
    <row r="589" spans="2:4" ht="15.75" customHeight="1">
      <c r="B589" s="154"/>
      <c r="D589" s="155"/>
    </row>
    <row r="590" spans="2:4" ht="15.75" customHeight="1">
      <c r="B590" s="154"/>
      <c r="D590" s="155"/>
    </row>
    <row r="591" spans="2:4" ht="15.75" customHeight="1">
      <c r="B591" s="154"/>
      <c r="D591" s="155"/>
    </row>
    <row r="592" spans="2:4" ht="15.75" customHeight="1">
      <c r="B592" s="154"/>
      <c r="D592" s="155"/>
    </row>
    <row r="593" spans="2:4" ht="15.75" customHeight="1">
      <c r="B593" s="154"/>
      <c r="D593" s="155"/>
    </row>
    <row r="594" spans="2:4" ht="15.75" customHeight="1">
      <c r="B594" s="154"/>
      <c r="D594" s="155"/>
    </row>
    <row r="595" spans="2:4" ht="15.75" customHeight="1">
      <c r="B595" s="154"/>
      <c r="D595" s="155"/>
    </row>
    <row r="596" spans="2:4" ht="15.75" customHeight="1">
      <c r="B596" s="154"/>
      <c r="D596" s="155"/>
    </row>
    <row r="597" spans="2:4" ht="15.75" customHeight="1">
      <c r="B597" s="154"/>
      <c r="D597" s="155"/>
    </row>
    <row r="598" spans="2:4" ht="15.75" customHeight="1">
      <c r="B598" s="154"/>
      <c r="D598" s="155"/>
    </row>
    <row r="599" spans="2:4" ht="15.75" customHeight="1">
      <c r="B599" s="154"/>
      <c r="D599" s="155"/>
    </row>
    <row r="600" spans="2:4" ht="15.75" customHeight="1">
      <c r="B600" s="154"/>
      <c r="D600" s="155"/>
    </row>
    <row r="601" spans="2:4" ht="15.75" customHeight="1">
      <c r="B601" s="154"/>
      <c r="D601" s="155"/>
    </row>
    <row r="602" spans="2:4" ht="15.75" customHeight="1">
      <c r="B602" s="154"/>
      <c r="D602" s="155"/>
    </row>
    <row r="603" spans="2:4" ht="15.75" customHeight="1">
      <c r="B603" s="154"/>
      <c r="D603" s="155"/>
    </row>
    <row r="604" spans="2:4" ht="15.75" customHeight="1">
      <c r="B604" s="154"/>
      <c r="D604" s="155"/>
    </row>
    <row r="605" spans="2:4" ht="15.75" customHeight="1">
      <c r="B605" s="154"/>
      <c r="D605" s="155"/>
    </row>
    <row r="606" spans="2:4" ht="15.75" customHeight="1">
      <c r="B606" s="154"/>
      <c r="D606" s="155"/>
    </row>
    <row r="607" spans="2:4" ht="15.75" customHeight="1">
      <c r="B607" s="154"/>
      <c r="D607" s="155"/>
    </row>
    <row r="608" spans="2:4" ht="15.75" customHeight="1">
      <c r="B608" s="154"/>
      <c r="D608" s="155"/>
    </row>
    <row r="609" spans="2:4" ht="15.75" customHeight="1">
      <c r="B609" s="154"/>
      <c r="D609" s="155"/>
    </row>
    <row r="610" spans="2:4" ht="15.75" customHeight="1">
      <c r="B610" s="154"/>
      <c r="D610" s="155"/>
    </row>
    <row r="611" spans="2:4" ht="15.75" customHeight="1">
      <c r="B611" s="154"/>
      <c r="D611" s="155"/>
    </row>
    <row r="612" spans="2:4" ht="15.75" customHeight="1">
      <c r="B612" s="154"/>
      <c r="D612" s="155"/>
    </row>
    <row r="613" spans="2:4" ht="15.75" customHeight="1">
      <c r="B613" s="154"/>
      <c r="D613" s="155"/>
    </row>
    <row r="614" spans="2:4" ht="15.75" customHeight="1">
      <c r="B614" s="154"/>
      <c r="D614" s="155"/>
    </row>
    <row r="615" spans="2:4" ht="15.75" customHeight="1">
      <c r="B615" s="154"/>
      <c r="D615" s="155"/>
    </row>
    <row r="616" spans="2:4" ht="15.75" customHeight="1">
      <c r="B616" s="154"/>
      <c r="D616" s="155"/>
    </row>
    <row r="617" spans="2:4" ht="15.75" customHeight="1">
      <c r="B617" s="154"/>
      <c r="D617" s="155"/>
    </row>
    <row r="618" spans="2:4" ht="15.75" customHeight="1">
      <c r="B618" s="154"/>
      <c r="D618" s="155"/>
    </row>
    <row r="619" spans="2:4" ht="15.75" customHeight="1">
      <c r="B619" s="154"/>
      <c r="D619" s="155"/>
    </row>
    <row r="620" spans="2:4" ht="15.75" customHeight="1">
      <c r="B620" s="154"/>
      <c r="D620" s="155"/>
    </row>
    <row r="621" spans="2:4" ht="15.75" customHeight="1">
      <c r="B621" s="154"/>
      <c r="D621" s="155"/>
    </row>
    <row r="622" spans="2:4" ht="15.75" customHeight="1">
      <c r="B622" s="154"/>
      <c r="D622" s="155"/>
    </row>
    <row r="623" spans="2:4" ht="15.75" customHeight="1">
      <c r="B623" s="154"/>
      <c r="D623" s="155"/>
    </row>
    <row r="624" spans="2:4" ht="15.75" customHeight="1">
      <c r="B624" s="154"/>
      <c r="D624" s="155"/>
    </row>
    <row r="625" spans="2:4" ht="15.75" customHeight="1">
      <c r="B625" s="154"/>
      <c r="D625" s="155"/>
    </row>
    <row r="626" spans="2:4" ht="15.75" customHeight="1">
      <c r="B626" s="154"/>
      <c r="D626" s="155"/>
    </row>
    <row r="627" spans="2:4" ht="15.75" customHeight="1">
      <c r="B627" s="154"/>
      <c r="D627" s="155"/>
    </row>
    <row r="628" spans="2:4" ht="15.75" customHeight="1">
      <c r="B628" s="154"/>
      <c r="D628" s="155"/>
    </row>
    <row r="629" spans="2:4" ht="15.75" customHeight="1">
      <c r="B629" s="154"/>
      <c r="D629" s="155"/>
    </row>
    <row r="630" spans="2:4" ht="15.75" customHeight="1">
      <c r="B630" s="154"/>
      <c r="D630" s="155"/>
    </row>
    <row r="631" spans="2:4" ht="15.75" customHeight="1">
      <c r="B631" s="154"/>
      <c r="D631" s="155"/>
    </row>
    <row r="632" spans="2:4" ht="15.75" customHeight="1">
      <c r="B632" s="154"/>
      <c r="D632" s="155"/>
    </row>
    <row r="633" spans="2:4" ht="15.75" customHeight="1">
      <c r="B633" s="154"/>
      <c r="D633" s="155"/>
    </row>
    <row r="634" spans="2:4" ht="15.75" customHeight="1">
      <c r="B634" s="154"/>
      <c r="D634" s="155"/>
    </row>
    <row r="635" spans="2:4" ht="15.75" customHeight="1">
      <c r="B635" s="154"/>
      <c r="D635" s="155"/>
    </row>
    <row r="636" spans="2:4" ht="15.75" customHeight="1">
      <c r="B636" s="154"/>
      <c r="D636" s="155"/>
    </row>
    <row r="637" spans="2:4" ht="15.75" customHeight="1">
      <c r="B637" s="154"/>
      <c r="D637" s="155"/>
    </row>
    <row r="638" spans="2:4" ht="15.75" customHeight="1">
      <c r="B638" s="154"/>
      <c r="D638" s="155"/>
    </row>
    <row r="639" spans="2:4" ht="15.75" customHeight="1">
      <c r="B639" s="154"/>
      <c r="D639" s="155"/>
    </row>
    <row r="640" spans="2:4" ht="15.75" customHeight="1">
      <c r="B640" s="154"/>
      <c r="D640" s="155"/>
    </row>
    <row r="641" spans="2:4" ht="15.75" customHeight="1">
      <c r="B641" s="154"/>
      <c r="D641" s="155"/>
    </row>
    <row r="642" spans="2:4" ht="15.75" customHeight="1">
      <c r="B642" s="154"/>
      <c r="D642" s="155"/>
    </row>
    <row r="643" spans="2:4" ht="15.75" customHeight="1">
      <c r="B643" s="154"/>
      <c r="D643" s="155"/>
    </row>
    <row r="644" spans="2:4" ht="15.75" customHeight="1">
      <c r="B644" s="154"/>
      <c r="D644" s="155"/>
    </row>
    <row r="645" spans="2:4" ht="15.75" customHeight="1">
      <c r="B645" s="154"/>
      <c r="D645" s="155"/>
    </row>
    <row r="646" spans="2:4" ht="15.75" customHeight="1">
      <c r="B646" s="154"/>
      <c r="D646" s="155"/>
    </row>
    <row r="647" spans="2:4" ht="15.75" customHeight="1">
      <c r="B647" s="154"/>
      <c r="D647" s="155"/>
    </row>
    <row r="648" spans="2:4" ht="15.75" customHeight="1">
      <c r="B648" s="154"/>
      <c r="D648" s="155"/>
    </row>
    <row r="649" spans="2:4" ht="15.75" customHeight="1">
      <c r="B649" s="154"/>
      <c r="D649" s="155"/>
    </row>
    <row r="650" spans="2:4" ht="15.75" customHeight="1">
      <c r="B650" s="154"/>
      <c r="D650" s="155"/>
    </row>
    <row r="651" spans="2:4" ht="15.75" customHeight="1">
      <c r="B651" s="154"/>
      <c r="D651" s="155"/>
    </row>
    <row r="652" spans="2:4" ht="15.75" customHeight="1">
      <c r="B652" s="154"/>
      <c r="D652" s="155"/>
    </row>
    <row r="653" spans="2:4" ht="15.75" customHeight="1">
      <c r="B653" s="154"/>
      <c r="D653" s="155"/>
    </row>
    <row r="654" spans="2:4" ht="15.75" customHeight="1">
      <c r="B654" s="154"/>
      <c r="D654" s="155"/>
    </row>
    <row r="655" spans="2:4" ht="15.75" customHeight="1">
      <c r="B655" s="154"/>
      <c r="D655" s="155"/>
    </row>
    <row r="656" spans="2:4" ht="15.75" customHeight="1">
      <c r="B656" s="154"/>
      <c r="D656" s="155"/>
    </row>
    <row r="657" spans="2:4" ht="15.75" customHeight="1">
      <c r="B657" s="154"/>
      <c r="D657" s="155"/>
    </row>
    <row r="658" spans="2:4" ht="15.75" customHeight="1">
      <c r="B658" s="154"/>
      <c r="D658" s="155"/>
    </row>
    <row r="659" spans="2:4" ht="15.75" customHeight="1">
      <c r="B659" s="154"/>
      <c r="D659" s="155"/>
    </row>
    <row r="660" spans="2:4" ht="15.75" customHeight="1">
      <c r="B660" s="154"/>
      <c r="D660" s="155"/>
    </row>
    <row r="661" spans="2:4" ht="15.75" customHeight="1">
      <c r="B661" s="154"/>
      <c r="D661" s="155"/>
    </row>
    <row r="662" spans="2:4" ht="15.75" customHeight="1">
      <c r="B662" s="154"/>
      <c r="D662" s="155"/>
    </row>
    <row r="663" spans="2:4" ht="15.75" customHeight="1">
      <c r="B663" s="154"/>
      <c r="D663" s="155"/>
    </row>
    <row r="664" spans="2:4" ht="15.75" customHeight="1">
      <c r="B664" s="154"/>
      <c r="D664" s="155"/>
    </row>
    <row r="665" spans="2:4" ht="15.75" customHeight="1">
      <c r="B665" s="154"/>
      <c r="D665" s="155"/>
    </row>
    <row r="666" spans="2:4" ht="15.75" customHeight="1">
      <c r="B666" s="154"/>
      <c r="D666" s="155"/>
    </row>
    <row r="667" spans="2:4" ht="15.75" customHeight="1">
      <c r="B667" s="154"/>
      <c r="D667" s="155"/>
    </row>
    <row r="668" spans="2:4" ht="15.75" customHeight="1">
      <c r="B668" s="154"/>
      <c r="D668" s="155"/>
    </row>
    <row r="669" spans="2:4" ht="15.75" customHeight="1">
      <c r="B669" s="154"/>
      <c r="D669" s="155"/>
    </row>
    <row r="670" spans="2:4" ht="15.75" customHeight="1">
      <c r="B670" s="154"/>
      <c r="D670" s="155"/>
    </row>
    <row r="671" spans="2:4" ht="15.75" customHeight="1">
      <c r="B671" s="154"/>
      <c r="D671" s="155"/>
    </row>
    <row r="672" spans="2:4" ht="15.75" customHeight="1">
      <c r="B672" s="154"/>
      <c r="D672" s="155"/>
    </row>
    <row r="673" spans="2:4" ht="15.75" customHeight="1">
      <c r="B673" s="154"/>
      <c r="D673" s="155"/>
    </row>
    <row r="674" spans="2:4" ht="15.75" customHeight="1">
      <c r="B674" s="154"/>
      <c r="D674" s="155"/>
    </row>
    <row r="675" spans="2:4" ht="15.75" customHeight="1">
      <c r="B675" s="154"/>
      <c r="D675" s="155"/>
    </row>
    <row r="676" spans="2:4" ht="15.75" customHeight="1">
      <c r="B676" s="154"/>
      <c r="D676" s="155"/>
    </row>
    <row r="677" spans="2:4" ht="15.75" customHeight="1">
      <c r="B677" s="154"/>
      <c r="D677" s="155"/>
    </row>
    <row r="678" spans="2:4" ht="15.75" customHeight="1">
      <c r="B678" s="154"/>
      <c r="D678" s="155"/>
    </row>
    <row r="679" spans="2:4" ht="15.75" customHeight="1">
      <c r="B679" s="154"/>
      <c r="D679" s="155"/>
    </row>
    <row r="680" spans="2:4" ht="15.75" customHeight="1">
      <c r="B680" s="154"/>
      <c r="D680" s="155"/>
    </row>
    <row r="681" spans="2:4" ht="15.75" customHeight="1">
      <c r="B681" s="154"/>
      <c r="D681" s="155"/>
    </row>
    <row r="682" spans="2:4" ht="15.75" customHeight="1">
      <c r="B682" s="154"/>
      <c r="D682" s="155"/>
    </row>
    <row r="683" spans="2:4" ht="15.75" customHeight="1">
      <c r="B683" s="154"/>
      <c r="D683" s="155"/>
    </row>
    <row r="684" spans="2:4" ht="15.75" customHeight="1">
      <c r="B684" s="154"/>
      <c r="D684" s="155"/>
    </row>
    <row r="685" spans="2:4" ht="15.75" customHeight="1">
      <c r="B685" s="154"/>
      <c r="D685" s="155"/>
    </row>
    <row r="686" spans="2:4" ht="15.75" customHeight="1">
      <c r="B686" s="154"/>
      <c r="D686" s="155"/>
    </row>
    <row r="687" spans="2:4" ht="15.75" customHeight="1">
      <c r="B687" s="154"/>
      <c r="D687" s="155"/>
    </row>
    <row r="688" spans="2:4" ht="15.75" customHeight="1">
      <c r="B688" s="154"/>
      <c r="D688" s="155"/>
    </row>
    <row r="689" spans="2:4" ht="15.75" customHeight="1">
      <c r="B689" s="154"/>
      <c r="D689" s="155"/>
    </row>
    <row r="690" spans="2:4" ht="15.75" customHeight="1">
      <c r="B690" s="154"/>
      <c r="D690" s="155"/>
    </row>
    <row r="691" spans="2:4" ht="15.75" customHeight="1">
      <c r="B691" s="154"/>
      <c r="D691" s="155"/>
    </row>
    <row r="692" spans="2:4" ht="15.75" customHeight="1">
      <c r="B692" s="154"/>
      <c r="D692" s="155"/>
    </row>
    <row r="693" spans="2:4" ht="15.75" customHeight="1">
      <c r="B693" s="154"/>
      <c r="D693" s="155"/>
    </row>
    <row r="694" spans="2:4" ht="15.75" customHeight="1">
      <c r="B694" s="154"/>
      <c r="D694" s="155"/>
    </row>
    <row r="695" spans="2:4" ht="15.75" customHeight="1">
      <c r="B695" s="154"/>
      <c r="D695" s="155"/>
    </row>
    <row r="696" spans="2:4" ht="15.75" customHeight="1">
      <c r="B696" s="154"/>
      <c r="D696" s="155"/>
    </row>
    <row r="697" spans="2:4" ht="15.75" customHeight="1">
      <c r="B697" s="154"/>
      <c r="D697" s="155"/>
    </row>
    <row r="698" spans="2:4" ht="15.75" customHeight="1">
      <c r="B698" s="154"/>
      <c r="D698" s="155"/>
    </row>
    <row r="699" spans="2:4" ht="15.75" customHeight="1">
      <c r="B699" s="154"/>
      <c r="D699" s="155"/>
    </row>
    <row r="700" spans="2:4" ht="15.75" customHeight="1">
      <c r="B700" s="154"/>
      <c r="D700" s="155"/>
    </row>
    <row r="701" spans="2:4" ht="15.75" customHeight="1">
      <c r="B701" s="154"/>
      <c r="D701" s="155"/>
    </row>
    <row r="702" spans="2:4" ht="15.75" customHeight="1">
      <c r="B702" s="154"/>
      <c r="D702" s="155"/>
    </row>
    <row r="703" spans="2:4" ht="15.75" customHeight="1">
      <c r="B703" s="154"/>
      <c r="D703" s="155"/>
    </row>
    <row r="704" spans="2:4" ht="15.75" customHeight="1">
      <c r="B704" s="154"/>
      <c r="D704" s="155"/>
    </row>
    <row r="705" spans="2:4" ht="15.75" customHeight="1">
      <c r="B705" s="154"/>
      <c r="D705" s="155"/>
    </row>
    <row r="706" spans="2:4" ht="15.75" customHeight="1">
      <c r="B706" s="154"/>
      <c r="D706" s="155"/>
    </row>
    <row r="707" spans="2:4" ht="15.75" customHeight="1">
      <c r="B707" s="154"/>
      <c r="D707" s="155"/>
    </row>
    <row r="708" spans="2:4" ht="15.75" customHeight="1">
      <c r="B708" s="154"/>
      <c r="D708" s="155"/>
    </row>
    <row r="709" spans="2:4" ht="15.75" customHeight="1">
      <c r="B709" s="154"/>
      <c r="D709" s="155"/>
    </row>
    <row r="710" spans="2:4" ht="15.75" customHeight="1">
      <c r="B710" s="154"/>
      <c r="D710" s="155"/>
    </row>
    <row r="711" spans="2:4" ht="15.75" customHeight="1">
      <c r="B711" s="154"/>
      <c r="D711" s="155"/>
    </row>
    <row r="712" spans="2:4" ht="15.75" customHeight="1">
      <c r="B712" s="154"/>
      <c r="D712" s="155"/>
    </row>
    <row r="713" spans="2:4" ht="15.75" customHeight="1">
      <c r="B713" s="154"/>
      <c r="D713" s="155"/>
    </row>
    <row r="714" spans="2:4" ht="15.75" customHeight="1">
      <c r="B714" s="154"/>
      <c r="D714" s="155"/>
    </row>
    <row r="715" spans="2:4" ht="15.75" customHeight="1">
      <c r="B715" s="154"/>
      <c r="D715" s="155"/>
    </row>
    <row r="716" spans="2:4" ht="15.75" customHeight="1">
      <c r="B716" s="154"/>
      <c r="D716" s="155"/>
    </row>
    <row r="717" spans="2:4" ht="15.75" customHeight="1">
      <c r="B717" s="154"/>
      <c r="D717" s="155"/>
    </row>
    <row r="718" spans="2:4" ht="15.75" customHeight="1">
      <c r="B718" s="154"/>
      <c r="D718" s="155"/>
    </row>
    <row r="719" spans="2:4" ht="15.75" customHeight="1">
      <c r="B719" s="154"/>
      <c r="D719" s="155"/>
    </row>
    <row r="720" spans="2:4" ht="15.75" customHeight="1">
      <c r="B720" s="154"/>
      <c r="D720" s="155"/>
    </row>
    <row r="721" spans="2:4" ht="15.75" customHeight="1">
      <c r="B721" s="154"/>
      <c r="D721" s="155"/>
    </row>
    <row r="722" spans="2:4" ht="15.75" customHeight="1">
      <c r="B722" s="154"/>
      <c r="D722" s="155"/>
    </row>
    <row r="723" spans="2:4" ht="15.75" customHeight="1">
      <c r="B723" s="154"/>
      <c r="D723" s="155"/>
    </row>
    <row r="724" spans="2:4" ht="15.75" customHeight="1">
      <c r="B724" s="154"/>
      <c r="D724" s="155"/>
    </row>
    <row r="725" spans="2:4" ht="15.75" customHeight="1">
      <c r="B725" s="154"/>
      <c r="D725" s="155"/>
    </row>
    <row r="726" spans="2:4" ht="15.75" customHeight="1">
      <c r="B726" s="154"/>
      <c r="D726" s="155"/>
    </row>
    <row r="727" spans="2:4" ht="15.75" customHeight="1">
      <c r="B727" s="154"/>
      <c r="D727" s="155"/>
    </row>
    <row r="728" spans="2:4" ht="15.75" customHeight="1">
      <c r="B728" s="154"/>
      <c r="D728" s="155"/>
    </row>
    <row r="729" spans="2:4" ht="15.75" customHeight="1">
      <c r="B729" s="154"/>
      <c r="D729" s="155"/>
    </row>
    <row r="730" spans="2:4" ht="15.75" customHeight="1">
      <c r="B730" s="154"/>
      <c r="D730" s="155"/>
    </row>
    <row r="731" spans="2:4" ht="15.75" customHeight="1">
      <c r="B731" s="154"/>
      <c r="D731" s="155"/>
    </row>
    <row r="732" spans="2:4" ht="15.75" customHeight="1">
      <c r="B732" s="154"/>
      <c r="D732" s="155"/>
    </row>
    <row r="733" spans="2:4" ht="15.75" customHeight="1">
      <c r="B733" s="154"/>
      <c r="D733" s="155"/>
    </row>
    <row r="734" spans="2:4" ht="15.75" customHeight="1">
      <c r="B734" s="154"/>
      <c r="D734" s="155"/>
    </row>
    <row r="735" spans="2:4" ht="15.75" customHeight="1">
      <c r="B735" s="154"/>
      <c r="D735" s="155"/>
    </row>
    <row r="736" spans="2:4" ht="15.75" customHeight="1">
      <c r="B736" s="154"/>
      <c r="D736" s="155"/>
    </row>
    <row r="737" spans="2:4" ht="15.75" customHeight="1">
      <c r="B737" s="154"/>
      <c r="D737" s="155"/>
    </row>
    <row r="738" spans="2:4" ht="15.75" customHeight="1">
      <c r="B738" s="154"/>
      <c r="D738" s="155"/>
    </row>
    <row r="739" spans="2:4" ht="15.75" customHeight="1">
      <c r="B739" s="154"/>
      <c r="D739" s="155"/>
    </row>
    <row r="740" spans="2:4" ht="15.75" customHeight="1">
      <c r="B740" s="154"/>
      <c r="D740" s="155"/>
    </row>
    <row r="741" spans="2:4" ht="15.75" customHeight="1">
      <c r="B741" s="154"/>
      <c r="D741" s="155"/>
    </row>
    <row r="742" spans="2:4" ht="15.75" customHeight="1">
      <c r="B742" s="154"/>
      <c r="D742" s="155"/>
    </row>
    <row r="743" spans="2:4" ht="15.75" customHeight="1">
      <c r="B743" s="154"/>
      <c r="D743" s="155"/>
    </row>
    <row r="744" spans="2:4" ht="15.75" customHeight="1">
      <c r="B744" s="154"/>
      <c r="D744" s="155"/>
    </row>
    <row r="745" spans="2:4" ht="15.75" customHeight="1">
      <c r="B745" s="154"/>
      <c r="D745" s="155"/>
    </row>
    <row r="746" spans="2:4" ht="15.75" customHeight="1">
      <c r="B746" s="154"/>
      <c r="D746" s="155"/>
    </row>
    <row r="747" spans="2:4" ht="15.75" customHeight="1">
      <c r="B747" s="154"/>
      <c r="D747" s="155"/>
    </row>
    <row r="748" spans="2:4" ht="15.75" customHeight="1">
      <c r="B748" s="154"/>
      <c r="D748" s="155"/>
    </row>
    <row r="749" spans="2:4" ht="15.75" customHeight="1">
      <c r="B749" s="154"/>
      <c r="D749" s="155"/>
    </row>
    <row r="750" spans="2:4" ht="15.75" customHeight="1">
      <c r="B750" s="154"/>
      <c r="D750" s="155"/>
    </row>
    <row r="751" spans="2:4" ht="15.75" customHeight="1">
      <c r="B751" s="154"/>
      <c r="D751" s="155"/>
    </row>
    <row r="752" spans="2:4" ht="15.75" customHeight="1">
      <c r="B752" s="154"/>
      <c r="D752" s="155"/>
    </row>
    <row r="753" spans="2:4" ht="15.75" customHeight="1">
      <c r="B753" s="154"/>
      <c r="D753" s="155"/>
    </row>
    <row r="754" spans="2:4" ht="15.75" customHeight="1">
      <c r="B754" s="154"/>
      <c r="D754" s="155"/>
    </row>
    <row r="755" spans="2:4" ht="15.75" customHeight="1">
      <c r="B755" s="154"/>
      <c r="D755" s="155"/>
    </row>
    <row r="756" spans="2:4" ht="15.75" customHeight="1">
      <c r="B756" s="154"/>
      <c r="D756" s="155"/>
    </row>
    <row r="757" spans="2:4" ht="15.75" customHeight="1">
      <c r="B757" s="154"/>
      <c r="D757" s="155"/>
    </row>
    <row r="758" spans="2:4" ht="15.75" customHeight="1">
      <c r="B758" s="154"/>
      <c r="D758" s="155"/>
    </row>
    <row r="759" spans="2:4" ht="15.75" customHeight="1">
      <c r="B759" s="154"/>
      <c r="D759" s="155"/>
    </row>
    <row r="760" spans="2:4" ht="15.75" customHeight="1">
      <c r="B760" s="154"/>
      <c r="D760" s="155"/>
    </row>
    <row r="761" spans="2:4" ht="15.75" customHeight="1">
      <c r="B761" s="154"/>
      <c r="D761" s="155"/>
    </row>
    <row r="762" spans="2:4" ht="15.75" customHeight="1">
      <c r="B762" s="154"/>
      <c r="D762" s="155"/>
    </row>
    <row r="763" spans="2:4" ht="15.75" customHeight="1">
      <c r="B763" s="154"/>
      <c r="D763" s="155"/>
    </row>
    <row r="764" spans="2:4" ht="15.75" customHeight="1">
      <c r="B764" s="154"/>
      <c r="D764" s="155"/>
    </row>
    <row r="765" spans="2:4" ht="15.75" customHeight="1">
      <c r="B765" s="154"/>
      <c r="D765" s="155"/>
    </row>
    <row r="766" spans="2:4" ht="15.75" customHeight="1">
      <c r="B766" s="154"/>
      <c r="D766" s="155"/>
    </row>
    <row r="767" spans="2:4" ht="15.75" customHeight="1">
      <c r="B767" s="154"/>
      <c r="D767" s="155"/>
    </row>
    <row r="768" spans="2:4" ht="15.75" customHeight="1">
      <c r="B768" s="154"/>
      <c r="D768" s="155"/>
    </row>
    <row r="769" spans="2:4" ht="15.75" customHeight="1">
      <c r="B769" s="154"/>
      <c r="D769" s="155"/>
    </row>
    <row r="770" spans="2:4" ht="15.75" customHeight="1">
      <c r="B770" s="154"/>
      <c r="D770" s="155"/>
    </row>
    <row r="771" spans="2:4" ht="15.75" customHeight="1">
      <c r="B771" s="154"/>
      <c r="D771" s="155"/>
    </row>
    <row r="772" spans="2:4" ht="15.75" customHeight="1">
      <c r="B772" s="154"/>
      <c r="D772" s="155"/>
    </row>
    <row r="773" spans="2:4" ht="15.75" customHeight="1">
      <c r="B773" s="154"/>
      <c r="D773" s="155"/>
    </row>
    <row r="774" spans="2:4" ht="15.75" customHeight="1">
      <c r="B774" s="154"/>
      <c r="D774" s="155"/>
    </row>
    <row r="775" spans="2:4" ht="15.75" customHeight="1">
      <c r="B775" s="154"/>
      <c r="D775" s="155"/>
    </row>
    <row r="776" spans="2:4" ht="15.75" customHeight="1">
      <c r="B776" s="154"/>
      <c r="D776" s="155"/>
    </row>
    <row r="777" spans="2:4" ht="15.75" customHeight="1">
      <c r="B777" s="154"/>
      <c r="D777" s="155"/>
    </row>
    <row r="778" spans="2:4" ht="15.75" customHeight="1">
      <c r="B778" s="154"/>
      <c r="D778" s="155"/>
    </row>
    <row r="779" spans="2:4" ht="15.75" customHeight="1">
      <c r="B779" s="154"/>
      <c r="D779" s="155"/>
    </row>
    <row r="780" spans="2:4" ht="15.75" customHeight="1">
      <c r="B780" s="154"/>
      <c r="D780" s="155"/>
    </row>
    <row r="781" spans="2:4" ht="15.75" customHeight="1">
      <c r="B781" s="154"/>
      <c r="D781" s="155"/>
    </row>
    <row r="782" spans="2:4" ht="15.75" customHeight="1">
      <c r="B782" s="154"/>
      <c r="D782" s="155"/>
    </row>
    <row r="783" spans="2:4" ht="15.75" customHeight="1">
      <c r="B783" s="154"/>
      <c r="D783" s="155"/>
    </row>
    <row r="784" spans="2:4" ht="15.75" customHeight="1">
      <c r="B784" s="154"/>
      <c r="D784" s="155"/>
    </row>
    <row r="785" spans="2:4" ht="15.75" customHeight="1">
      <c r="B785" s="154"/>
      <c r="D785" s="155"/>
    </row>
    <row r="786" spans="2:4" ht="15.75" customHeight="1">
      <c r="B786" s="154"/>
      <c r="D786" s="155"/>
    </row>
    <row r="787" spans="2:4" ht="15.75" customHeight="1">
      <c r="B787" s="154"/>
      <c r="D787" s="155"/>
    </row>
    <row r="788" spans="2:4" ht="15.75" customHeight="1">
      <c r="B788" s="154"/>
      <c r="D788" s="155"/>
    </row>
    <row r="789" spans="2:4" ht="15.75" customHeight="1">
      <c r="B789" s="154"/>
      <c r="D789" s="155"/>
    </row>
    <row r="790" spans="2:4" ht="15.75" customHeight="1">
      <c r="B790" s="154"/>
      <c r="D790" s="155"/>
    </row>
    <row r="791" spans="2:4" ht="15.75" customHeight="1">
      <c r="B791" s="154"/>
      <c r="D791" s="155"/>
    </row>
    <row r="792" spans="2:4" ht="15.75" customHeight="1">
      <c r="B792" s="154"/>
      <c r="D792" s="155"/>
    </row>
    <row r="793" spans="2:4" ht="15.75" customHeight="1">
      <c r="B793" s="154"/>
      <c r="D793" s="155"/>
    </row>
    <row r="794" spans="2:4" ht="15.75" customHeight="1">
      <c r="B794" s="154"/>
      <c r="D794" s="155"/>
    </row>
    <row r="795" spans="2:4" ht="15.75" customHeight="1">
      <c r="B795" s="154"/>
      <c r="D795" s="155"/>
    </row>
    <row r="796" spans="2:4" ht="15.75" customHeight="1">
      <c r="B796" s="154"/>
      <c r="D796" s="155"/>
    </row>
    <row r="797" spans="2:4" ht="15.75" customHeight="1">
      <c r="B797" s="154"/>
      <c r="D797" s="155"/>
    </row>
    <row r="798" spans="2:4" ht="15.75" customHeight="1">
      <c r="B798" s="154"/>
      <c r="D798" s="155"/>
    </row>
    <row r="799" spans="2:4" ht="15.75" customHeight="1">
      <c r="B799" s="154"/>
      <c r="D799" s="155"/>
    </row>
    <row r="800" spans="2:4" ht="15.75" customHeight="1">
      <c r="B800" s="154"/>
      <c r="D800" s="155"/>
    </row>
    <row r="801" spans="2:4" ht="15.75" customHeight="1">
      <c r="B801" s="154"/>
      <c r="D801" s="155"/>
    </row>
    <row r="802" spans="2:4" ht="15.75" customHeight="1">
      <c r="B802" s="154"/>
      <c r="D802" s="155"/>
    </row>
    <row r="803" spans="2:4" ht="15.75" customHeight="1">
      <c r="B803" s="154"/>
      <c r="D803" s="155"/>
    </row>
    <row r="804" spans="2:4" ht="15.75" customHeight="1">
      <c r="B804" s="154"/>
      <c r="D804" s="155"/>
    </row>
    <row r="805" spans="2:4" ht="15.75" customHeight="1">
      <c r="B805" s="154"/>
      <c r="D805" s="155"/>
    </row>
    <row r="806" spans="2:4" ht="15.75" customHeight="1">
      <c r="B806" s="154"/>
      <c r="D806" s="155"/>
    </row>
    <row r="807" spans="2:4" ht="15.75" customHeight="1">
      <c r="B807" s="154"/>
      <c r="D807" s="155"/>
    </row>
    <row r="808" spans="2:4" ht="15.75" customHeight="1">
      <c r="B808" s="154"/>
      <c r="D808" s="155"/>
    </row>
    <row r="809" spans="2:4" ht="15.75" customHeight="1">
      <c r="B809" s="154"/>
      <c r="D809" s="155"/>
    </row>
    <row r="810" spans="2:4" ht="15.75" customHeight="1">
      <c r="B810" s="154"/>
      <c r="D810" s="155"/>
    </row>
    <row r="811" spans="2:4" ht="15.75" customHeight="1">
      <c r="B811" s="154"/>
      <c r="D811" s="155"/>
    </row>
    <row r="812" spans="2:4" ht="15.75" customHeight="1">
      <c r="B812" s="154"/>
      <c r="D812" s="155"/>
    </row>
    <row r="813" spans="2:4" ht="15.75" customHeight="1">
      <c r="B813" s="154"/>
      <c r="D813" s="155"/>
    </row>
    <row r="814" spans="2:4" ht="15.75" customHeight="1">
      <c r="B814" s="154"/>
      <c r="D814" s="155"/>
    </row>
    <row r="815" spans="2:4" ht="15.75" customHeight="1">
      <c r="B815" s="154"/>
      <c r="D815" s="155"/>
    </row>
    <row r="816" spans="2:4" ht="15.75" customHeight="1">
      <c r="B816" s="154"/>
      <c r="D816" s="155"/>
    </row>
    <row r="817" spans="2:4" ht="15.75" customHeight="1">
      <c r="B817" s="154"/>
      <c r="D817" s="155"/>
    </row>
    <row r="818" spans="2:4" ht="15.75" customHeight="1">
      <c r="B818" s="154"/>
      <c r="D818" s="155"/>
    </row>
    <row r="819" spans="2:4" ht="15.75" customHeight="1">
      <c r="B819" s="154"/>
      <c r="D819" s="155"/>
    </row>
    <row r="820" spans="2:4" ht="15.75" customHeight="1">
      <c r="B820" s="154"/>
      <c r="D820" s="155"/>
    </row>
    <row r="821" spans="2:4" ht="15.75" customHeight="1">
      <c r="B821" s="154"/>
      <c r="D821" s="155"/>
    </row>
    <row r="822" spans="2:4" ht="15.75" customHeight="1">
      <c r="B822" s="154"/>
      <c r="D822" s="155"/>
    </row>
    <row r="823" spans="2:4" ht="15.75" customHeight="1">
      <c r="B823" s="154"/>
      <c r="D823" s="155"/>
    </row>
    <row r="824" spans="2:4" ht="15.75" customHeight="1">
      <c r="B824" s="154"/>
      <c r="D824" s="155"/>
    </row>
    <row r="825" spans="2:4" ht="15.75" customHeight="1">
      <c r="B825" s="154"/>
      <c r="D825" s="155"/>
    </row>
    <row r="826" spans="2:4" ht="15.75" customHeight="1">
      <c r="B826" s="154"/>
      <c r="D826" s="155"/>
    </row>
    <row r="827" spans="2:4" ht="15.75" customHeight="1">
      <c r="B827" s="154"/>
      <c r="D827" s="155"/>
    </row>
    <row r="828" spans="2:4" ht="15.75" customHeight="1">
      <c r="B828" s="154"/>
      <c r="D828" s="155"/>
    </row>
    <row r="829" spans="2:4" ht="15.75" customHeight="1">
      <c r="B829" s="154"/>
      <c r="D829" s="155"/>
    </row>
    <row r="830" spans="2:4" ht="15.75" customHeight="1">
      <c r="B830" s="154"/>
      <c r="D830" s="155"/>
    </row>
    <row r="831" spans="2:4" ht="15.75" customHeight="1">
      <c r="B831" s="154"/>
      <c r="D831" s="155"/>
    </row>
    <row r="832" spans="2:4" ht="15.75" customHeight="1">
      <c r="B832" s="154"/>
      <c r="D832" s="155"/>
    </row>
    <row r="833" spans="2:4" ht="15.75" customHeight="1">
      <c r="B833" s="154"/>
      <c r="D833" s="155"/>
    </row>
    <row r="834" spans="2:4" ht="15.75" customHeight="1">
      <c r="B834" s="154"/>
      <c r="D834" s="155"/>
    </row>
    <row r="835" spans="2:4" ht="15.75" customHeight="1">
      <c r="B835" s="154"/>
      <c r="D835" s="155"/>
    </row>
    <row r="836" spans="2:4" ht="15.75" customHeight="1">
      <c r="B836" s="154"/>
      <c r="D836" s="155"/>
    </row>
    <row r="837" spans="2:4" ht="15.75" customHeight="1">
      <c r="B837" s="154"/>
      <c r="D837" s="155"/>
    </row>
    <row r="838" spans="2:4" ht="15.75" customHeight="1">
      <c r="B838" s="154"/>
      <c r="D838" s="155"/>
    </row>
    <row r="839" spans="2:4" ht="15.75" customHeight="1">
      <c r="B839" s="154"/>
      <c r="D839" s="155"/>
    </row>
    <row r="840" spans="2:4" ht="15.75" customHeight="1">
      <c r="B840" s="154"/>
      <c r="D840" s="155"/>
    </row>
    <row r="841" spans="2:4" ht="15.75" customHeight="1">
      <c r="B841" s="154"/>
      <c r="D841" s="155"/>
    </row>
    <row r="842" spans="2:4" ht="15.75" customHeight="1">
      <c r="B842" s="154"/>
      <c r="D842" s="155"/>
    </row>
    <row r="843" spans="2:4" ht="15.75" customHeight="1">
      <c r="B843" s="154"/>
      <c r="D843" s="155"/>
    </row>
    <row r="844" spans="2:4" ht="15.75" customHeight="1">
      <c r="B844" s="154"/>
      <c r="D844" s="155"/>
    </row>
    <row r="845" spans="2:4" ht="15.75" customHeight="1">
      <c r="B845" s="154"/>
      <c r="D845" s="155"/>
    </row>
    <row r="846" spans="2:4" ht="15.75" customHeight="1">
      <c r="B846" s="154"/>
      <c r="D846" s="155"/>
    </row>
    <row r="847" spans="2:4" ht="15.75" customHeight="1">
      <c r="B847" s="154"/>
      <c r="D847" s="155"/>
    </row>
    <row r="848" spans="2:4" ht="15.75" customHeight="1">
      <c r="B848" s="154"/>
      <c r="D848" s="155"/>
    </row>
    <row r="849" spans="2:4" ht="15.75" customHeight="1">
      <c r="B849" s="154"/>
      <c r="D849" s="155"/>
    </row>
    <row r="850" spans="2:4" ht="15.75" customHeight="1">
      <c r="B850" s="154"/>
      <c r="D850" s="155"/>
    </row>
    <row r="851" spans="2:4" ht="15.75" customHeight="1">
      <c r="B851" s="154"/>
      <c r="D851" s="155"/>
    </row>
    <row r="852" spans="2:4" ht="15.75" customHeight="1">
      <c r="B852" s="154"/>
      <c r="D852" s="155"/>
    </row>
    <row r="853" spans="2:4" ht="15.75" customHeight="1">
      <c r="B853" s="154"/>
      <c r="D853" s="155"/>
    </row>
    <row r="854" spans="2:4" ht="15.75" customHeight="1">
      <c r="B854" s="154"/>
      <c r="D854" s="155"/>
    </row>
    <row r="855" spans="2:4" ht="15.75" customHeight="1">
      <c r="B855" s="154"/>
      <c r="D855" s="155"/>
    </row>
    <row r="856" spans="2:4" ht="15.75" customHeight="1">
      <c r="B856" s="154"/>
      <c r="D856" s="155"/>
    </row>
    <row r="857" spans="2:4" ht="15.75" customHeight="1">
      <c r="B857" s="154"/>
      <c r="D857" s="155"/>
    </row>
    <row r="858" spans="2:4" ht="15.75" customHeight="1">
      <c r="B858" s="154"/>
      <c r="D858" s="155"/>
    </row>
    <row r="859" spans="2:4" ht="15.75" customHeight="1">
      <c r="B859" s="154"/>
      <c r="D859" s="155"/>
    </row>
    <row r="860" spans="2:4" ht="15.75" customHeight="1">
      <c r="B860" s="154"/>
      <c r="D860" s="155"/>
    </row>
    <row r="861" spans="2:4" ht="15.75" customHeight="1">
      <c r="B861" s="154"/>
      <c r="D861" s="155"/>
    </row>
    <row r="862" spans="2:4" ht="15.75" customHeight="1">
      <c r="B862" s="154"/>
      <c r="D862" s="155"/>
    </row>
    <row r="863" spans="2:4" ht="15.75" customHeight="1">
      <c r="B863" s="154"/>
      <c r="D863" s="155"/>
    </row>
    <row r="864" spans="2:4" ht="15.75" customHeight="1">
      <c r="B864" s="154"/>
      <c r="D864" s="155"/>
    </row>
    <row r="865" spans="2:4" ht="15.75" customHeight="1">
      <c r="B865" s="154"/>
      <c r="D865" s="155"/>
    </row>
    <row r="866" spans="2:4" ht="15.75" customHeight="1">
      <c r="B866" s="154"/>
      <c r="D866" s="155"/>
    </row>
    <row r="867" spans="2:4" ht="15.75" customHeight="1">
      <c r="B867" s="154"/>
      <c r="D867" s="155"/>
    </row>
    <row r="868" spans="2:4" ht="15.75" customHeight="1">
      <c r="B868" s="154"/>
      <c r="D868" s="155"/>
    </row>
    <row r="869" spans="2:4" ht="15.75" customHeight="1">
      <c r="B869" s="154"/>
      <c r="D869" s="155"/>
    </row>
    <row r="870" spans="2:4" ht="15.75" customHeight="1">
      <c r="B870" s="154"/>
      <c r="D870" s="155"/>
    </row>
    <row r="871" spans="2:4" ht="15.75" customHeight="1">
      <c r="B871" s="154"/>
      <c r="D871" s="155"/>
    </row>
    <row r="872" spans="2:4" ht="15.75" customHeight="1">
      <c r="B872" s="154"/>
      <c r="D872" s="155"/>
    </row>
    <row r="873" spans="2:4" ht="15.75" customHeight="1">
      <c r="B873" s="154"/>
      <c r="D873" s="155"/>
    </row>
    <row r="874" spans="2:4" ht="15.75" customHeight="1">
      <c r="B874" s="154"/>
      <c r="D874" s="155"/>
    </row>
    <row r="875" spans="2:4" ht="15.75" customHeight="1">
      <c r="B875" s="154"/>
      <c r="D875" s="155"/>
    </row>
    <row r="876" spans="2:4" ht="15.75" customHeight="1">
      <c r="B876" s="154"/>
      <c r="D876" s="155"/>
    </row>
    <row r="877" spans="2:4" ht="15.75" customHeight="1">
      <c r="B877" s="154"/>
      <c r="D877" s="155"/>
    </row>
    <row r="878" spans="2:4" ht="15.75" customHeight="1">
      <c r="B878" s="154"/>
      <c r="D878" s="155"/>
    </row>
    <row r="879" spans="2:4" ht="15.75" customHeight="1">
      <c r="B879" s="154"/>
      <c r="D879" s="155"/>
    </row>
    <row r="880" spans="2:4" ht="15.75" customHeight="1">
      <c r="B880" s="154"/>
      <c r="D880" s="155"/>
    </row>
    <row r="881" spans="2:4" ht="15.75" customHeight="1">
      <c r="B881" s="154"/>
      <c r="D881" s="155"/>
    </row>
    <row r="882" spans="2:4" ht="15.75" customHeight="1">
      <c r="B882" s="154"/>
      <c r="D882" s="155"/>
    </row>
    <row r="883" spans="2:4" ht="15.75" customHeight="1">
      <c r="B883" s="154"/>
      <c r="D883" s="155"/>
    </row>
    <row r="884" spans="2:4" ht="15.75" customHeight="1">
      <c r="B884" s="154"/>
      <c r="D884" s="155"/>
    </row>
    <row r="885" spans="2:4" ht="15.75" customHeight="1">
      <c r="B885" s="154"/>
      <c r="D885" s="155"/>
    </row>
    <row r="886" spans="2:4" ht="15.75" customHeight="1">
      <c r="B886" s="154"/>
      <c r="D886" s="155"/>
    </row>
    <row r="887" spans="2:4" ht="15.75" customHeight="1">
      <c r="B887" s="154"/>
      <c r="D887" s="155"/>
    </row>
    <row r="888" spans="2:4" ht="15.75" customHeight="1">
      <c r="B888" s="154"/>
      <c r="D888" s="155"/>
    </row>
    <row r="889" spans="2:4" ht="15.75" customHeight="1">
      <c r="B889" s="154"/>
      <c r="D889" s="155"/>
    </row>
    <row r="890" spans="2:4" ht="15.75" customHeight="1">
      <c r="B890" s="154"/>
      <c r="D890" s="155"/>
    </row>
    <row r="891" spans="2:4" ht="15.75" customHeight="1">
      <c r="B891" s="154"/>
      <c r="D891" s="155"/>
    </row>
    <row r="892" spans="2:4" ht="15.75" customHeight="1">
      <c r="B892" s="154"/>
      <c r="D892" s="155"/>
    </row>
    <row r="893" spans="2:4" ht="15.75" customHeight="1">
      <c r="B893" s="154"/>
      <c r="D893" s="155"/>
    </row>
    <row r="894" spans="2:4" ht="15.75" customHeight="1">
      <c r="B894" s="154"/>
      <c r="D894" s="155"/>
    </row>
    <row r="895" spans="2:4" ht="15.75" customHeight="1">
      <c r="B895" s="154"/>
      <c r="D895" s="155"/>
    </row>
    <row r="896" spans="2:4" ht="15.75" customHeight="1">
      <c r="B896" s="154"/>
      <c r="D896" s="155"/>
    </row>
    <row r="897" spans="2:4" ht="15.75" customHeight="1">
      <c r="B897" s="154"/>
      <c r="D897" s="155"/>
    </row>
    <row r="898" spans="2:4" ht="15.75" customHeight="1">
      <c r="B898" s="154"/>
      <c r="D898" s="155"/>
    </row>
    <row r="899" spans="2:4" ht="15.75" customHeight="1">
      <c r="B899" s="154"/>
      <c r="D899" s="155"/>
    </row>
    <row r="900" spans="2:4" ht="15.75" customHeight="1">
      <c r="B900" s="154"/>
      <c r="D900" s="155"/>
    </row>
    <row r="901" spans="2:4" ht="15.75" customHeight="1">
      <c r="B901" s="154"/>
      <c r="D901" s="155"/>
    </row>
    <row r="902" spans="2:4" ht="15.75" customHeight="1">
      <c r="B902" s="154"/>
      <c r="D902" s="155"/>
    </row>
    <row r="903" spans="2:4" ht="15.75" customHeight="1">
      <c r="B903" s="154"/>
      <c r="D903" s="155"/>
    </row>
    <row r="904" spans="2:4" ht="15.75" customHeight="1">
      <c r="B904" s="154"/>
      <c r="D904" s="155"/>
    </row>
    <row r="905" spans="2:4" ht="15.75" customHeight="1">
      <c r="B905" s="154"/>
      <c r="D905" s="155"/>
    </row>
    <row r="906" spans="2:4" ht="15.75" customHeight="1">
      <c r="B906" s="154"/>
      <c r="D906" s="155"/>
    </row>
    <row r="907" spans="2:4" ht="15.75" customHeight="1">
      <c r="B907" s="154"/>
      <c r="D907" s="155"/>
    </row>
    <row r="908" spans="2:4" ht="15.75" customHeight="1">
      <c r="B908" s="154"/>
      <c r="D908" s="155"/>
    </row>
    <row r="909" spans="2:4" ht="15.75" customHeight="1">
      <c r="B909" s="154"/>
      <c r="D909" s="155"/>
    </row>
    <row r="910" spans="2:4" ht="15.75" customHeight="1">
      <c r="B910" s="154"/>
      <c r="D910" s="155"/>
    </row>
    <row r="911" spans="2:4" ht="15.75" customHeight="1">
      <c r="B911" s="154"/>
      <c r="D911" s="155"/>
    </row>
    <row r="912" spans="2:4" ht="15.75" customHeight="1">
      <c r="B912" s="154"/>
      <c r="D912" s="155"/>
    </row>
    <row r="913" spans="2:4" ht="15.75" customHeight="1">
      <c r="B913" s="154"/>
      <c r="D913" s="155"/>
    </row>
    <row r="914" spans="2:4" ht="15.75" customHeight="1">
      <c r="B914" s="154"/>
      <c r="D914" s="155"/>
    </row>
    <row r="915" spans="2:4" ht="15.75" customHeight="1">
      <c r="B915" s="154"/>
      <c r="D915" s="155"/>
    </row>
    <row r="916" spans="2:4" ht="15.75" customHeight="1">
      <c r="B916" s="154"/>
      <c r="D916" s="155"/>
    </row>
    <row r="917" spans="2:4" ht="15.75" customHeight="1">
      <c r="B917" s="154"/>
      <c r="D917" s="155"/>
    </row>
    <row r="918" spans="2:4" ht="15.75" customHeight="1">
      <c r="B918" s="154"/>
      <c r="D918" s="155"/>
    </row>
    <row r="919" spans="2:4" ht="15.75" customHeight="1">
      <c r="B919" s="154"/>
      <c r="D919" s="155"/>
    </row>
    <row r="920" spans="2:4" ht="15.75" customHeight="1">
      <c r="B920" s="154"/>
      <c r="D920" s="155"/>
    </row>
    <row r="921" spans="2:4" ht="15.75" customHeight="1">
      <c r="B921" s="154"/>
      <c r="D921" s="155"/>
    </row>
    <row r="922" spans="2:4" ht="15.75" customHeight="1">
      <c r="B922" s="154"/>
      <c r="D922" s="155"/>
    </row>
    <row r="923" spans="2:4" ht="15.75" customHeight="1">
      <c r="B923" s="154"/>
      <c r="D923" s="155"/>
    </row>
    <row r="924" spans="2:4" ht="15.75" customHeight="1">
      <c r="B924" s="154"/>
      <c r="D924" s="155"/>
    </row>
    <row r="925" spans="2:4" ht="15.75" customHeight="1">
      <c r="B925" s="154"/>
      <c r="D925" s="155"/>
    </row>
    <row r="926" spans="2:4" ht="15.75" customHeight="1">
      <c r="B926" s="154"/>
      <c r="D926" s="155"/>
    </row>
    <row r="927" spans="2:4" ht="15.75" customHeight="1">
      <c r="B927" s="154"/>
      <c r="D927" s="155"/>
    </row>
    <row r="928" spans="2:4" ht="15.75" customHeight="1">
      <c r="B928" s="154"/>
      <c r="D928" s="155"/>
    </row>
    <row r="929" spans="2:4" ht="15.75" customHeight="1">
      <c r="B929" s="154"/>
      <c r="D929" s="155"/>
    </row>
    <row r="930" spans="2:4" ht="15.75" customHeight="1">
      <c r="B930" s="154"/>
      <c r="D930" s="155"/>
    </row>
    <row r="931" spans="2:4" ht="15.75" customHeight="1">
      <c r="B931" s="154"/>
      <c r="D931" s="155"/>
    </row>
    <row r="932" spans="2:4" ht="15.75" customHeight="1">
      <c r="B932" s="154"/>
      <c r="D932" s="155"/>
    </row>
    <row r="933" spans="2:4" ht="15.75" customHeight="1">
      <c r="B933" s="154"/>
      <c r="D933" s="155"/>
    </row>
    <row r="934" spans="2:4" ht="15.75" customHeight="1">
      <c r="B934" s="154"/>
      <c r="D934" s="155"/>
    </row>
    <row r="935" spans="2:4" ht="15.75" customHeight="1">
      <c r="B935" s="154"/>
      <c r="D935" s="155"/>
    </row>
    <row r="936" spans="2:4" ht="15.75" customHeight="1">
      <c r="B936" s="154"/>
      <c r="D936" s="155"/>
    </row>
    <row r="937" spans="2:4" ht="15.75" customHeight="1">
      <c r="B937" s="154"/>
      <c r="D937" s="155"/>
    </row>
    <row r="938" spans="2:4" ht="15.75" customHeight="1">
      <c r="B938" s="154"/>
      <c r="D938" s="155"/>
    </row>
    <row r="939" spans="2:4" ht="15.75" customHeight="1">
      <c r="B939" s="154"/>
      <c r="D939" s="155"/>
    </row>
    <row r="940" spans="2:4" ht="15.75" customHeight="1">
      <c r="B940" s="154"/>
      <c r="D940" s="155"/>
    </row>
    <row r="941" spans="2:4" ht="15.75" customHeight="1">
      <c r="B941" s="154"/>
      <c r="D941" s="155"/>
    </row>
    <row r="942" spans="2:4" ht="15.75" customHeight="1">
      <c r="B942" s="154"/>
      <c r="D942" s="155"/>
    </row>
    <row r="943" spans="2:4" ht="15.75" customHeight="1">
      <c r="B943" s="154"/>
      <c r="D943" s="155"/>
    </row>
    <row r="944" spans="2:4" ht="15.75" customHeight="1">
      <c r="B944" s="154"/>
      <c r="D944" s="155"/>
    </row>
    <row r="945" spans="2:4" ht="15.75" customHeight="1">
      <c r="B945" s="154"/>
      <c r="D945" s="155"/>
    </row>
    <row r="946" spans="2:4" ht="15.75" customHeight="1">
      <c r="B946" s="154"/>
      <c r="D946" s="155"/>
    </row>
    <row r="947" spans="2:4" ht="15.75" customHeight="1">
      <c r="B947" s="154"/>
      <c r="D947" s="155"/>
    </row>
    <row r="948" spans="2:4" ht="15.75" customHeight="1">
      <c r="B948" s="154"/>
      <c r="D948" s="155"/>
    </row>
    <row r="949" spans="2:4" ht="15.75" customHeight="1">
      <c r="B949" s="154"/>
      <c r="D949" s="155"/>
    </row>
    <row r="950" spans="2:4" ht="15.75" customHeight="1">
      <c r="B950" s="154"/>
      <c r="D950" s="155"/>
    </row>
    <row r="951" spans="2:4" ht="15.75" customHeight="1">
      <c r="B951" s="154"/>
      <c r="D951" s="155"/>
    </row>
    <row r="952" spans="2:4" ht="15.75" customHeight="1">
      <c r="B952" s="154"/>
      <c r="D952" s="155"/>
    </row>
    <row r="953" spans="2:4" ht="15.75" customHeight="1">
      <c r="B953" s="154"/>
      <c r="D953" s="155"/>
    </row>
    <row r="954" spans="2:4" ht="15.75" customHeight="1">
      <c r="B954" s="154"/>
      <c r="D954" s="155"/>
    </row>
    <row r="955" spans="2:4" ht="15.75" customHeight="1">
      <c r="B955" s="154"/>
      <c r="D955" s="155"/>
    </row>
    <row r="956" spans="2:4" ht="15.75" customHeight="1">
      <c r="B956" s="154"/>
      <c r="D956" s="155"/>
    </row>
    <row r="957" spans="2:4" ht="15.75" customHeight="1">
      <c r="B957" s="154"/>
      <c r="D957" s="155"/>
    </row>
    <row r="958" spans="2:4" ht="15.75" customHeight="1">
      <c r="B958" s="154"/>
      <c r="D958" s="155"/>
    </row>
    <row r="959" spans="2:4" ht="15.75" customHeight="1">
      <c r="B959" s="154"/>
      <c r="D959" s="155"/>
    </row>
    <row r="960" spans="2:4" ht="15.75" customHeight="1">
      <c r="B960" s="154"/>
      <c r="D960" s="155"/>
    </row>
    <row r="961" spans="2:4" ht="15.75" customHeight="1">
      <c r="B961" s="154"/>
      <c r="D961" s="155"/>
    </row>
    <row r="962" spans="2:4" ht="15.75" customHeight="1">
      <c r="B962" s="154"/>
      <c r="D962" s="155"/>
    </row>
    <row r="963" spans="2:4" ht="15.75" customHeight="1">
      <c r="B963" s="154"/>
      <c r="D963" s="155"/>
    </row>
    <row r="964" spans="2:4" ht="15.75" customHeight="1">
      <c r="B964" s="154"/>
      <c r="D964" s="155"/>
    </row>
    <row r="965" spans="2:4" ht="15.75" customHeight="1">
      <c r="B965" s="154"/>
      <c r="D965" s="155"/>
    </row>
    <row r="966" spans="2:4" ht="15.75" customHeight="1">
      <c r="B966" s="154"/>
      <c r="D966" s="155"/>
    </row>
    <row r="967" spans="2:4" ht="15.75" customHeight="1">
      <c r="B967" s="154"/>
      <c r="D967" s="155"/>
    </row>
    <row r="968" spans="2:4" ht="15.75" customHeight="1">
      <c r="B968" s="154"/>
      <c r="D968" s="155"/>
    </row>
    <row r="969" spans="2:4" ht="15.75" customHeight="1">
      <c r="B969" s="154"/>
      <c r="D969" s="155"/>
    </row>
    <row r="970" spans="2:4" ht="15.75" customHeight="1">
      <c r="B970" s="154"/>
      <c r="D970" s="155"/>
    </row>
    <row r="971" spans="2:4" ht="15.75" customHeight="1">
      <c r="B971" s="154"/>
      <c r="D971" s="155"/>
    </row>
    <row r="972" spans="2:4" ht="15.75" customHeight="1">
      <c r="B972" s="154"/>
      <c r="D972" s="155"/>
    </row>
    <row r="973" spans="2:4" ht="15.75" customHeight="1">
      <c r="B973" s="154"/>
      <c r="D973" s="155"/>
    </row>
    <row r="974" spans="2:4" ht="15.75" customHeight="1">
      <c r="B974" s="154"/>
      <c r="D974" s="155"/>
    </row>
    <row r="975" spans="2:4" ht="15.75" customHeight="1">
      <c r="B975" s="154"/>
      <c r="D975" s="155"/>
    </row>
    <row r="976" spans="2:4" ht="15.75" customHeight="1">
      <c r="B976" s="154"/>
      <c r="D976" s="155"/>
    </row>
    <row r="977" spans="2:4" ht="15.75" customHeight="1">
      <c r="B977" s="154"/>
      <c r="D977" s="155"/>
    </row>
    <row r="978" spans="2:4" ht="15.75" customHeight="1">
      <c r="B978" s="154"/>
      <c r="D978" s="155"/>
    </row>
    <row r="979" spans="2:4" ht="15.75" customHeight="1">
      <c r="B979" s="154"/>
      <c r="D979" s="155"/>
    </row>
    <row r="980" spans="2:4" ht="15.75" customHeight="1">
      <c r="B980" s="154"/>
      <c r="D980" s="155"/>
    </row>
    <row r="981" spans="2:4" ht="15.75" customHeight="1">
      <c r="B981" s="154"/>
      <c r="D981" s="155"/>
    </row>
    <row r="982" spans="2:4" ht="15.75" customHeight="1">
      <c r="B982" s="154"/>
      <c r="D982" s="155"/>
    </row>
    <row r="983" spans="2:4" ht="15.75" customHeight="1">
      <c r="B983" s="154"/>
      <c r="D983" s="155"/>
    </row>
    <row r="984" spans="2:4" ht="15.75" customHeight="1">
      <c r="B984" s="154"/>
      <c r="D984" s="155"/>
    </row>
    <row r="985" spans="2:4" ht="15.75" customHeight="1">
      <c r="B985" s="154"/>
      <c r="D985" s="155"/>
    </row>
    <row r="986" spans="2:4" ht="15.75" customHeight="1">
      <c r="B986" s="154"/>
      <c r="D986" s="155"/>
    </row>
    <row r="987" spans="2:4" ht="15.75" customHeight="1">
      <c r="B987" s="154"/>
      <c r="D987" s="155"/>
    </row>
  </sheetData>
  <autoFilter ref="A80:D80"/>
  <mergeCells count="2">
    <mergeCell ref="A1:J1"/>
    <mergeCell ref="A79:D79"/>
  </mergeCells>
  <hyperlinks>
    <hyperlink ref="A1" r:id="rId1"/>
  </hyperlinks>
  <pageMargins left="0.511811024" right="0.511811024" top="0.78740157499999996" bottom="0.78740157499999996" header="0" footer="0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6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188</v>
      </c>
      <c r="E16" s="312"/>
    </row>
    <row r="17" spans="1:5">
      <c r="A17" s="21">
        <v>2</v>
      </c>
      <c r="B17" s="310" t="s">
        <v>57</v>
      </c>
      <c r="C17" s="310"/>
      <c r="D17" s="311" t="s">
        <v>189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tr">
        <f>D16</f>
        <v>AUXILIAR DE SERVIÇOS GERAIS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1868.8799999999999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155.74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207.65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363.39</v>
      </c>
    </row>
    <row r="37" spans="1:5">
      <c r="A37" s="340" t="s">
        <v>70</v>
      </c>
      <c r="B37" s="341"/>
      <c r="C37" s="341"/>
      <c r="D37" s="341"/>
      <c r="E37" s="42">
        <f>SUM(E36:E36)</f>
        <v>363.39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1868.8799999999999</v>
      </c>
    </row>
    <row r="39" spans="1:5">
      <c r="A39" s="342"/>
      <c r="B39" s="343"/>
      <c r="C39" s="343"/>
      <c r="D39" s="43" t="s">
        <v>86</v>
      </c>
      <c r="E39" s="45">
        <f>E37</f>
        <v>363.39</v>
      </c>
    </row>
    <row r="40" spans="1:5">
      <c r="A40" s="342"/>
      <c r="B40" s="343"/>
      <c r="C40" s="343"/>
      <c r="D40" s="43" t="s">
        <v>70</v>
      </c>
      <c r="E40" s="45">
        <f>SUM(E38:E39)</f>
        <v>2232.27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446.45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55.8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46.87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33.479999999999997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22.32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13.39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4.46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178.58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801.35000000000014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363.39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801.35000000000014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1604.5100000000002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7.78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0.25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36.33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13.04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59</v>
      </c>
    </row>
    <row r="79" spans="1:5">
      <c r="A79" s="396" t="s">
        <v>70</v>
      </c>
      <c r="B79" s="397"/>
      <c r="C79" s="397"/>
      <c r="D79" s="397"/>
      <c r="E79" s="32">
        <f>SUM(E73:E78)</f>
        <v>116.4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1868.8799999999999</v>
      </c>
    </row>
    <row r="82" spans="1:5">
      <c r="A82" s="398"/>
      <c r="B82" s="399"/>
      <c r="C82" s="399"/>
      <c r="D82" s="65" t="s">
        <v>126</v>
      </c>
      <c r="E82" s="66">
        <f>E69</f>
        <v>1604.5100000000002</v>
      </c>
    </row>
    <row r="83" spans="1:5">
      <c r="A83" s="398"/>
      <c r="B83" s="399"/>
      <c r="C83" s="399"/>
      <c r="D83" s="65" t="s">
        <v>127</v>
      </c>
      <c r="E83" s="66">
        <f>E79</f>
        <v>116.4</v>
      </c>
    </row>
    <row r="84" spans="1:5">
      <c r="A84" s="398"/>
      <c r="B84" s="399"/>
      <c r="C84" s="399"/>
      <c r="D84" s="67" t="s">
        <v>113</v>
      </c>
      <c r="E84" s="45">
        <f>SUM(E81:E83)</f>
        <v>3589.7900000000004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33.229999999999997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19.940000000000001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0.99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11.96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3.98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70.100000000000009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70.100000000000009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70.100000000000009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1868.8799999999999</v>
      </c>
    </row>
    <row r="115" spans="1:5">
      <c r="A115" s="398"/>
      <c r="B115" s="399"/>
      <c r="C115" s="399"/>
      <c r="D115" s="65" t="s">
        <v>126</v>
      </c>
      <c r="E115" s="66">
        <f>E82</f>
        <v>1604.5100000000002</v>
      </c>
    </row>
    <row r="116" spans="1:5">
      <c r="A116" s="398"/>
      <c r="B116" s="399"/>
      <c r="C116" s="399"/>
      <c r="D116" s="65" t="s">
        <v>127</v>
      </c>
      <c r="E116" s="66">
        <f>E83</f>
        <v>116.4</v>
      </c>
    </row>
    <row r="117" spans="1:5">
      <c r="A117" s="398"/>
      <c r="B117" s="399"/>
      <c r="C117" s="399"/>
      <c r="D117" s="65" t="s">
        <v>152</v>
      </c>
      <c r="E117" s="66">
        <f>E104</f>
        <v>70.100000000000009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3719.0283333333336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185.95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97.62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4002.5983333333334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4242.28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27.57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127.26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84.84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239.67000000000002</v>
      </c>
    </row>
    <row r="134" spans="1:5">
      <c r="A134" s="437" t="s">
        <v>113</v>
      </c>
      <c r="B134" s="438"/>
      <c r="C134" s="438"/>
      <c r="D134" s="439"/>
      <c r="E134" s="110">
        <f>E123+E124+E133</f>
        <v>523.24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1868.8799999999999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1604.5100000000002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116.4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70.100000000000009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523.24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4242.2683333333334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3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190</v>
      </c>
      <c r="E16" s="312"/>
    </row>
    <row r="17" spans="1:5">
      <c r="A17" s="21">
        <v>2</v>
      </c>
      <c r="B17" s="310" t="s">
        <v>57</v>
      </c>
      <c r="C17" s="310"/>
      <c r="D17" s="311" t="s">
        <v>191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333" t="s">
        <v>190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2314.9900000000002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192.91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257.22000000000003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450.13</v>
      </c>
    </row>
    <row r="37" spans="1:5">
      <c r="A37" s="340" t="s">
        <v>70</v>
      </c>
      <c r="B37" s="341"/>
      <c r="C37" s="341"/>
      <c r="D37" s="341"/>
      <c r="E37" s="42">
        <f>SUM(E36:E36)</f>
        <v>450.13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2314.9900000000002</v>
      </c>
    </row>
    <row r="39" spans="1:5">
      <c r="A39" s="342"/>
      <c r="B39" s="343"/>
      <c r="C39" s="343"/>
      <c r="D39" s="43" t="s">
        <v>86</v>
      </c>
      <c r="E39" s="45">
        <f>E37</f>
        <v>450.13</v>
      </c>
    </row>
    <row r="40" spans="1:5">
      <c r="A40" s="342"/>
      <c r="B40" s="343"/>
      <c r="C40" s="343"/>
      <c r="D40" s="43" t="s">
        <v>70</v>
      </c>
      <c r="E40" s="45">
        <f>SUM(E38:E39)</f>
        <v>2765.1200000000003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553.02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69.12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58.06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41.47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27.65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16.59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5.53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221.2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992.6400000000001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450.13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992.6400000000001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1855.77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9.64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0.31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45.01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16.149999999999999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74</v>
      </c>
    </row>
    <row r="79" spans="1:5">
      <c r="A79" s="396" t="s">
        <v>70</v>
      </c>
      <c r="B79" s="397"/>
      <c r="C79" s="397"/>
      <c r="D79" s="397"/>
      <c r="E79" s="32">
        <f>SUM(E73:E78)</f>
        <v>145.11000000000001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2314.9900000000002</v>
      </c>
    </row>
    <row r="82" spans="1:5">
      <c r="A82" s="398"/>
      <c r="B82" s="399"/>
      <c r="C82" s="399"/>
      <c r="D82" s="65" t="s">
        <v>126</v>
      </c>
      <c r="E82" s="66">
        <f>E69</f>
        <v>1855.77</v>
      </c>
    </row>
    <row r="83" spans="1:5">
      <c r="A83" s="398"/>
      <c r="B83" s="399"/>
      <c r="C83" s="399"/>
      <c r="D83" s="65" t="s">
        <v>127</v>
      </c>
      <c r="E83" s="66">
        <f>E79</f>
        <v>145.11000000000001</v>
      </c>
    </row>
    <row r="84" spans="1:5">
      <c r="A84" s="398"/>
      <c r="B84" s="399"/>
      <c r="C84" s="399"/>
      <c r="D84" s="67" t="s">
        <v>113</v>
      </c>
      <c r="E84" s="45">
        <f>SUM(E81:E83)</f>
        <v>4315.87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39.96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23.97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1.19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14.38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4.79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84.29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84.29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84.29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Uniformes!B84/12</f>
        <v>51.813333333333333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Uniformes!C84/12</f>
        <v>28.643333333333331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80.528333333333336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2314.9900000000002</v>
      </c>
    </row>
    <row r="115" spans="1:5">
      <c r="A115" s="398"/>
      <c r="B115" s="399"/>
      <c r="C115" s="399"/>
      <c r="D115" s="65" t="s">
        <v>126</v>
      </c>
      <c r="E115" s="66">
        <f>E82</f>
        <v>1855.77</v>
      </c>
    </row>
    <row r="116" spans="1:5">
      <c r="A116" s="398"/>
      <c r="B116" s="399"/>
      <c r="C116" s="399"/>
      <c r="D116" s="65" t="s">
        <v>127</v>
      </c>
      <c r="E116" s="66">
        <f>E83</f>
        <v>145.11000000000001</v>
      </c>
    </row>
    <row r="117" spans="1:5">
      <c r="A117" s="398"/>
      <c r="B117" s="399"/>
      <c r="C117" s="399"/>
      <c r="D117" s="65" t="s">
        <v>152</v>
      </c>
      <c r="E117" s="66">
        <f>E104</f>
        <v>84.29</v>
      </c>
    </row>
    <row r="118" spans="1:5">
      <c r="A118" s="398"/>
      <c r="B118" s="399"/>
      <c r="C118" s="399"/>
      <c r="D118" s="65" t="s">
        <v>153</v>
      </c>
      <c r="E118" s="66">
        <f>E112</f>
        <v>80.528333333333336</v>
      </c>
    </row>
    <row r="119" spans="1:5">
      <c r="A119" s="398"/>
      <c r="B119" s="399"/>
      <c r="C119" s="399"/>
      <c r="D119" s="67" t="s">
        <v>113</v>
      </c>
      <c r="E119" s="45">
        <f>SUM(E114:E118)</f>
        <v>4480.6883333333335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224.03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117.61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4822.3283333333329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5111.1000000000004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33.22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153.33000000000001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102.22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288.77</v>
      </c>
    </row>
    <row r="134" spans="1:5">
      <c r="A134" s="437" t="s">
        <v>113</v>
      </c>
      <c r="B134" s="438"/>
      <c r="C134" s="438"/>
      <c r="D134" s="439"/>
      <c r="E134" s="110">
        <f>E123+E124+E133</f>
        <v>630.41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2314.9900000000002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1855.77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145.11000000000001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84.29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80.528333333333336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630.41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5111.0983333333334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8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192</v>
      </c>
      <c r="E16" s="312"/>
    </row>
    <row r="17" spans="1:5">
      <c r="A17" s="21">
        <v>2</v>
      </c>
      <c r="B17" s="310" t="s">
        <v>57</v>
      </c>
      <c r="C17" s="310"/>
      <c r="D17" s="311" t="s">
        <v>193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333" t="s">
        <v>192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>
        <v>0.3</v>
      </c>
      <c r="E28" s="30">
        <f>E26*D28</f>
        <v>549.05700000000002</v>
      </c>
    </row>
    <row r="29" spans="1:5">
      <c r="A29" s="349" t="s">
        <v>70</v>
      </c>
      <c r="B29" s="350"/>
      <c r="C29" s="350"/>
      <c r="D29" s="351"/>
      <c r="E29" s="32">
        <f>SUM(E26:E28)</f>
        <v>2379.2470000000003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198.27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264.36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462.63</v>
      </c>
    </row>
    <row r="37" spans="1:5">
      <c r="A37" s="340" t="s">
        <v>70</v>
      </c>
      <c r="B37" s="341"/>
      <c r="C37" s="341"/>
      <c r="D37" s="341"/>
      <c r="E37" s="42">
        <f>SUM(E36:E36)</f>
        <v>462.63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2379.2470000000003</v>
      </c>
    </row>
    <row r="39" spans="1:5">
      <c r="A39" s="342"/>
      <c r="B39" s="343"/>
      <c r="C39" s="343"/>
      <c r="D39" s="43" t="s">
        <v>86</v>
      </c>
      <c r="E39" s="45">
        <f>E37</f>
        <v>462.63</v>
      </c>
    </row>
    <row r="40" spans="1:5">
      <c r="A40" s="342"/>
      <c r="B40" s="343"/>
      <c r="C40" s="343"/>
      <c r="D40" s="43" t="s">
        <v>70</v>
      </c>
      <c r="E40" s="45">
        <f>SUM(E38:E39)</f>
        <v>2841.8770000000004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568.37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71.040000000000006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59.67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42.62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28.41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17.05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5.68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227.35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1020.1899999999998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462.63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1020.1899999999998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1895.8199999999997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9.91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46.26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16.600000000000001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76</v>
      </c>
    </row>
    <row r="79" spans="1:5">
      <c r="A79" s="396" t="s">
        <v>70</v>
      </c>
      <c r="B79" s="397"/>
      <c r="C79" s="397"/>
      <c r="D79" s="397"/>
      <c r="E79" s="32">
        <f>SUM(E73:E78)</f>
        <v>149.09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2379.2470000000003</v>
      </c>
    </row>
    <row r="82" spans="1:5">
      <c r="A82" s="398"/>
      <c r="B82" s="399"/>
      <c r="C82" s="399"/>
      <c r="D82" s="65" t="s">
        <v>126</v>
      </c>
      <c r="E82" s="66">
        <f>E69</f>
        <v>1895.8199999999997</v>
      </c>
    </row>
    <row r="83" spans="1:5">
      <c r="A83" s="398"/>
      <c r="B83" s="399"/>
      <c r="C83" s="399"/>
      <c r="D83" s="65" t="s">
        <v>127</v>
      </c>
      <c r="E83" s="66">
        <f>E79</f>
        <v>149.09</v>
      </c>
    </row>
    <row r="84" spans="1:5">
      <c r="A84" s="398"/>
      <c r="B84" s="399"/>
      <c r="C84" s="399"/>
      <c r="D84" s="67" t="s">
        <v>113</v>
      </c>
      <c r="E84" s="45">
        <f>SUM(E81:E83)</f>
        <v>4424.1570000000002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40.96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24.57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1.22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14.74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4.91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86.399999999999991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86.399999999999991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86.399999999999991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Uniformes!B85/12</f>
        <v>98.220000000000013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Uniformes!C85/12</f>
        <v>115.15000000000002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213.44166666666669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2379.2470000000003</v>
      </c>
    </row>
    <row r="115" spans="1:5">
      <c r="A115" s="398"/>
      <c r="B115" s="399"/>
      <c r="C115" s="399"/>
      <c r="D115" s="65" t="s">
        <v>126</v>
      </c>
      <c r="E115" s="66">
        <f>E82</f>
        <v>1895.8199999999997</v>
      </c>
    </row>
    <row r="116" spans="1:5">
      <c r="A116" s="398"/>
      <c r="B116" s="399"/>
      <c r="C116" s="399"/>
      <c r="D116" s="65" t="s">
        <v>127</v>
      </c>
      <c r="E116" s="66">
        <f>E83</f>
        <v>149.09</v>
      </c>
    </row>
    <row r="117" spans="1:5">
      <c r="A117" s="398"/>
      <c r="B117" s="399"/>
      <c r="C117" s="399"/>
      <c r="D117" s="65" t="s">
        <v>152</v>
      </c>
      <c r="E117" s="66">
        <f>E104</f>
        <v>86.399999999999991</v>
      </c>
    </row>
    <row r="118" spans="1:5">
      <c r="A118" s="398"/>
      <c r="B118" s="399"/>
      <c r="C118" s="399"/>
      <c r="D118" s="65" t="s">
        <v>153</v>
      </c>
      <c r="E118" s="66">
        <f>E112</f>
        <v>213.44166666666669</v>
      </c>
    </row>
    <row r="119" spans="1:5">
      <c r="A119" s="398"/>
      <c r="B119" s="399"/>
      <c r="C119" s="399"/>
      <c r="D119" s="67" t="s">
        <v>113</v>
      </c>
      <c r="E119" s="45">
        <f>SUM(E114:E118)</f>
        <v>4723.9986666666664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236.19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124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5084.188666666666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5388.64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35.020000000000003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161.65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107.77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304.44</v>
      </c>
    </row>
    <row r="134" spans="1:5">
      <c r="A134" s="437" t="s">
        <v>113</v>
      </c>
      <c r="B134" s="438"/>
      <c r="C134" s="438"/>
      <c r="D134" s="439"/>
      <c r="E134" s="110">
        <f>E123+E124+E133</f>
        <v>664.63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2379.2470000000003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1895.8199999999997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149.09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86.399999999999991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213.44166666666669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664.63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5388.6286666666665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194</v>
      </c>
      <c r="E16" s="312"/>
    </row>
    <row r="17" spans="1:5">
      <c r="A17" s="21">
        <v>2</v>
      </c>
      <c r="B17" s="310" t="s">
        <v>57</v>
      </c>
      <c r="C17" s="310"/>
      <c r="D17" s="311" t="s">
        <v>195</v>
      </c>
      <c r="E17" s="312"/>
    </row>
    <row r="18" spans="1:5">
      <c r="A18" s="21">
        <v>3</v>
      </c>
      <c r="B18" s="310" t="s">
        <v>59</v>
      </c>
      <c r="C18" s="310"/>
      <c r="D18" s="331">
        <v>2018.67</v>
      </c>
      <c r="E18" s="332"/>
    </row>
    <row r="19" spans="1:5">
      <c r="A19" s="21">
        <v>4</v>
      </c>
      <c r="B19" s="310" t="s">
        <v>60</v>
      </c>
      <c r="C19" s="310"/>
      <c r="D19" s="333" t="s">
        <v>194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2018.67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1835.15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1835.15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152.91999999999999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203.9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356.82</v>
      </c>
    </row>
    <row r="37" spans="1:5">
      <c r="A37" s="340" t="s">
        <v>70</v>
      </c>
      <c r="B37" s="341"/>
      <c r="C37" s="341"/>
      <c r="D37" s="341"/>
      <c r="E37" s="42">
        <f>SUM(E36:E36)</f>
        <v>356.82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1835.15</v>
      </c>
    </row>
    <row r="39" spans="1:5">
      <c r="A39" s="342"/>
      <c r="B39" s="343"/>
      <c r="C39" s="343"/>
      <c r="D39" s="43" t="s">
        <v>86</v>
      </c>
      <c r="E39" s="45">
        <f>E37</f>
        <v>356.82</v>
      </c>
    </row>
    <row r="40" spans="1:5">
      <c r="A40" s="342"/>
      <c r="B40" s="343"/>
      <c r="C40" s="343"/>
      <c r="D40" s="43" t="s">
        <v>70</v>
      </c>
      <c r="E40" s="45">
        <f>SUM(E38:E39)</f>
        <v>2191.9700000000003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438.39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54.79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46.03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32.869999999999997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21.91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13.15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4.38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175.35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786.87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52.38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412.7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356.82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786.87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412.7</v>
      </c>
    </row>
    <row r="69" spans="1:5">
      <c r="A69" s="381" t="s">
        <v>70</v>
      </c>
      <c r="B69" s="382"/>
      <c r="C69" s="382"/>
      <c r="D69" s="383"/>
      <c r="E69" s="63">
        <f>SUM(E66:E68)</f>
        <v>1556.39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7.64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0.24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35.68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12.8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58</v>
      </c>
    </row>
    <row r="79" spans="1:5">
      <c r="A79" s="396" t="s">
        <v>70</v>
      </c>
      <c r="B79" s="397"/>
      <c r="C79" s="397"/>
      <c r="D79" s="397"/>
      <c r="E79" s="32">
        <f>SUM(E73:E78)</f>
        <v>114.36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1835.15</v>
      </c>
    </row>
    <row r="82" spans="1:5">
      <c r="A82" s="398"/>
      <c r="B82" s="399"/>
      <c r="C82" s="399"/>
      <c r="D82" s="65" t="s">
        <v>126</v>
      </c>
      <c r="E82" s="66">
        <f>E69</f>
        <v>1556.39</v>
      </c>
    </row>
    <row r="83" spans="1:5">
      <c r="A83" s="398"/>
      <c r="B83" s="399"/>
      <c r="C83" s="399"/>
      <c r="D83" s="65" t="s">
        <v>127</v>
      </c>
      <c r="E83" s="66">
        <f>E79</f>
        <v>114.36</v>
      </c>
    </row>
    <row r="84" spans="1:5">
      <c r="A84" s="398"/>
      <c r="B84" s="399"/>
      <c r="C84" s="399"/>
      <c r="D84" s="67" t="s">
        <v>113</v>
      </c>
      <c r="E84" s="45">
        <f>SUM(E81:E83)</f>
        <v>3505.9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32.46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19.47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0.97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11.68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3.89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68.47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68.47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68.47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Uniformes!B81/12</f>
        <v>63.99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64.061666666666667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1835.15</v>
      </c>
    </row>
    <row r="115" spans="1:5">
      <c r="A115" s="398"/>
      <c r="B115" s="399"/>
      <c r="C115" s="399"/>
      <c r="D115" s="65" t="s">
        <v>126</v>
      </c>
      <c r="E115" s="66">
        <f>E82</f>
        <v>1556.39</v>
      </c>
    </row>
    <row r="116" spans="1:5">
      <c r="A116" s="398"/>
      <c r="B116" s="399"/>
      <c r="C116" s="399"/>
      <c r="D116" s="65" t="s">
        <v>127</v>
      </c>
      <c r="E116" s="66">
        <f>E83</f>
        <v>114.36</v>
      </c>
    </row>
    <row r="117" spans="1:5">
      <c r="A117" s="398"/>
      <c r="B117" s="399"/>
      <c r="C117" s="399"/>
      <c r="D117" s="65" t="s">
        <v>152</v>
      </c>
      <c r="E117" s="66">
        <f>E104</f>
        <v>68.47</v>
      </c>
    </row>
    <row r="118" spans="1:5">
      <c r="A118" s="398"/>
      <c r="B118" s="399"/>
      <c r="C118" s="399"/>
      <c r="D118" s="65" t="s">
        <v>153</v>
      </c>
      <c r="E118" s="66">
        <f>E112</f>
        <v>64.061666666666667</v>
      </c>
    </row>
    <row r="119" spans="1:5">
      <c r="A119" s="398"/>
      <c r="B119" s="399"/>
      <c r="C119" s="399"/>
      <c r="D119" s="67" t="s">
        <v>113</v>
      </c>
      <c r="E119" s="45">
        <f>SUM(E114:E118)</f>
        <v>3638.4316666666664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181.92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95.5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3915.8516666666665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4150.34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26.97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124.51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234.48000000000002</v>
      </c>
    </row>
    <row r="134" spans="1:5">
      <c r="A134" s="437" t="s">
        <v>113</v>
      </c>
      <c r="B134" s="438"/>
      <c r="C134" s="438"/>
      <c r="D134" s="439"/>
      <c r="E134" s="110">
        <f>E123+E124+E133</f>
        <v>511.9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1835.15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1556.39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114.36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68.47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64.061666666666667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511.9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4150.331666666666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2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196</v>
      </c>
      <c r="E16" s="312"/>
    </row>
    <row r="17" spans="1:5">
      <c r="A17" s="21">
        <v>2</v>
      </c>
      <c r="B17" s="310" t="s">
        <v>57</v>
      </c>
      <c r="C17" s="310"/>
      <c r="D17" s="311" t="s">
        <v>197</v>
      </c>
      <c r="E17" s="312"/>
    </row>
    <row r="18" spans="1:5">
      <c r="A18" s="21">
        <v>3</v>
      </c>
      <c r="B18" s="310" t="s">
        <v>59</v>
      </c>
      <c r="C18" s="310"/>
      <c r="D18" s="331">
        <v>1862.76</v>
      </c>
      <c r="E18" s="332"/>
    </row>
    <row r="19" spans="1:5">
      <c r="A19" s="21">
        <v>4</v>
      </c>
      <c r="B19" s="310" t="s">
        <v>60</v>
      </c>
      <c r="C19" s="310"/>
      <c r="D19" s="333" t="s">
        <v>196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1862.76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1693.41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1935.8100000000002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161.31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215.09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376.4</v>
      </c>
    </row>
    <row r="37" spans="1:5">
      <c r="A37" s="340" t="s">
        <v>70</v>
      </c>
      <c r="B37" s="341"/>
      <c r="C37" s="341"/>
      <c r="D37" s="341"/>
      <c r="E37" s="42">
        <f>SUM(E36:E36)</f>
        <v>376.4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1935.8100000000002</v>
      </c>
    </row>
    <row r="39" spans="1:5">
      <c r="A39" s="342"/>
      <c r="B39" s="343"/>
      <c r="C39" s="343"/>
      <c r="D39" s="43" t="s">
        <v>86</v>
      </c>
      <c r="E39" s="45">
        <f>E37</f>
        <v>376.4</v>
      </c>
    </row>
    <row r="40" spans="1:5">
      <c r="A40" s="342"/>
      <c r="B40" s="343"/>
      <c r="C40" s="343"/>
      <c r="D40" s="43" t="s">
        <v>70</v>
      </c>
      <c r="E40" s="45">
        <f>SUM(E38:E39)</f>
        <v>2312.21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462.44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57.8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48.55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34.68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23.12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13.87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4.62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184.97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830.05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60.89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421.21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376.4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830.05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421.21</v>
      </c>
    </row>
    <row r="69" spans="1:5">
      <c r="A69" s="381" t="s">
        <v>70</v>
      </c>
      <c r="B69" s="382"/>
      <c r="C69" s="382"/>
      <c r="D69" s="383"/>
      <c r="E69" s="63">
        <f>SUM(E66:E68)</f>
        <v>1627.6599999999999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8.06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0.26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37.64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13.51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61</v>
      </c>
    </row>
    <row r="79" spans="1:5">
      <c r="A79" s="396" t="s">
        <v>70</v>
      </c>
      <c r="B79" s="397"/>
      <c r="C79" s="397"/>
      <c r="D79" s="397"/>
      <c r="E79" s="32">
        <f>SUM(E73:E78)</f>
        <v>120.47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1935.8100000000002</v>
      </c>
    </row>
    <row r="82" spans="1:5">
      <c r="A82" s="398"/>
      <c r="B82" s="399"/>
      <c r="C82" s="399"/>
      <c r="D82" s="65" t="s">
        <v>126</v>
      </c>
      <c r="E82" s="66">
        <f>E69</f>
        <v>1627.6599999999999</v>
      </c>
    </row>
    <row r="83" spans="1:5">
      <c r="A83" s="398"/>
      <c r="B83" s="399"/>
      <c r="C83" s="399"/>
      <c r="D83" s="65" t="s">
        <v>127</v>
      </c>
      <c r="E83" s="66">
        <f>E79</f>
        <v>120.47</v>
      </c>
    </row>
    <row r="84" spans="1:5">
      <c r="A84" s="398"/>
      <c r="B84" s="399"/>
      <c r="C84" s="399"/>
      <c r="D84" s="67" t="s">
        <v>113</v>
      </c>
      <c r="E84" s="45">
        <f>SUM(E81:E83)</f>
        <v>3683.94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34.11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20.46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12.27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4.09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71.95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71.95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71.95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Uniformes!B86/12</f>
        <v>53.120000000000005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Uniformes!C86/12</f>
        <v>26.626666666666665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79.818333333333342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1935.8100000000002</v>
      </c>
    </row>
    <row r="115" spans="1:5">
      <c r="A115" s="398"/>
      <c r="B115" s="399"/>
      <c r="C115" s="399"/>
      <c r="D115" s="65" t="s">
        <v>126</v>
      </c>
      <c r="E115" s="66">
        <f>E82</f>
        <v>1627.6599999999999</v>
      </c>
    </row>
    <row r="116" spans="1:5">
      <c r="A116" s="398"/>
      <c r="B116" s="399"/>
      <c r="C116" s="399"/>
      <c r="D116" s="65" t="s">
        <v>127</v>
      </c>
      <c r="E116" s="66">
        <f>E83</f>
        <v>120.47</v>
      </c>
    </row>
    <row r="117" spans="1:5">
      <c r="A117" s="398"/>
      <c r="B117" s="399"/>
      <c r="C117" s="399"/>
      <c r="D117" s="65" t="s">
        <v>152</v>
      </c>
      <c r="E117" s="66">
        <f>E104</f>
        <v>71.95</v>
      </c>
    </row>
    <row r="118" spans="1:5">
      <c r="A118" s="398"/>
      <c r="B118" s="399"/>
      <c r="C118" s="399"/>
      <c r="D118" s="65" t="s">
        <v>153</v>
      </c>
      <c r="E118" s="66">
        <f>E112</f>
        <v>79.818333333333342</v>
      </c>
    </row>
    <row r="119" spans="1:5">
      <c r="A119" s="398"/>
      <c r="B119" s="399"/>
      <c r="C119" s="399"/>
      <c r="D119" s="67" t="s">
        <v>113</v>
      </c>
      <c r="E119" s="45">
        <f>SUM(E114:E118)</f>
        <v>3835.708333333333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191.78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100.68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4128.1683333333331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4375.37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28.43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131.26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87.5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247.19</v>
      </c>
    </row>
    <row r="134" spans="1:5">
      <c r="A134" s="437" t="s">
        <v>113</v>
      </c>
      <c r="B134" s="438"/>
      <c r="C134" s="438"/>
      <c r="D134" s="439"/>
      <c r="E134" s="110">
        <f>E123+E124+E133</f>
        <v>539.65000000000009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1935.8100000000002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1627.6599999999999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120.47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71.95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79.818333333333342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539.65000000000009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4375.3583333333336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198</v>
      </c>
      <c r="E16" s="312"/>
    </row>
    <row r="17" spans="1:5">
      <c r="A17" s="21">
        <v>2</v>
      </c>
      <c r="B17" s="310" t="s">
        <v>57</v>
      </c>
      <c r="C17" s="310"/>
      <c r="D17" s="311" t="s">
        <v>199</v>
      </c>
      <c r="E17" s="312"/>
    </row>
    <row r="18" spans="1:5">
      <c r="A18" s="21">
        <v>3</v>
      </c>
      <c r="B18" s="310" t="s">
        <v>59</v>
      </c>
      <c r="C18" s="310"/>
      <c r="D18" s="331">
        <v>1395.02</v>
      </c>
      <c r="E18" s="332"/>
    </row>
    <row r="19" spans="1:5">
      <c r="A19" s="21">
        <v>4</v>
      </c>
      <c r="B19" s="310" t="s">
        <v>60</v>
      </c>
      <c r="C19" s="310"/>
      <c r="D19" s="333" t="s">
        <v>198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1395.02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1268.2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1510.6000000000001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125.88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167.84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293.72000000000003</v>
      </c>
    </row>
    <row r="37" spans="1:5">
      <c r="A37" s="340" t="s">
        <v>70</v>
      </c>
      <c r="B37" s="341"/>
      <c r="C37" s="341"/>
      <c r="D37" s="341"/>
      <c r="E37" s="42">
        <f>SUM(E36:E36)</f>
        <v>293.72000000000003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1510.6000000000001</v>
      </c>
    </row>
    <row r="39" spans="1:5">
      <c r="A39" s="342"/>
      <c r="B39" s="343"/>
      <c r="C39" s="343"/>
      <c r="D39" s="43" t="s">
        <v>86</v>
      </c>
      <c r="E39" s="45">
        <f>E37</f>
        <v>293.72000000000003</v>
      </c>
    </row>
    <row r="40" spans="1:5">
      <c r="A40" s="342"/>
      <c r="B40" s="343"/>
      <c r="C40" s="343"/>
      <c r="D40" s="43" t="s">
        <v>70</v>
      </c>
      <c r="E40" s="45">
        <f>SUM(E38:E39)</f>
        <v>1804.3200000000002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360.86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45.1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37.89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27.06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18.04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10.82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144.34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647.71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86.4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446.72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293.72000000000003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647.71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446.72</v>
      </c>
    </row>
    <row r="69" spans="1:5">
      <c r="A69" s="381" t="s">
        <v>70</v>
      </c>
      <c r="B69" s="382"/>
      <c r="C69" s="382"/>
      <c r="D69" s="383"/>
      <c r="E69" s="63">
        <f>SUM(E66:E68)</f>
        <v>1388.15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6.29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29.37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10.54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48</v>
      </c>
    </row>
    <row r="79" spans="1:5">
      <c r="A79" s="396" t="s">
        <v>70</v>
      </c>
      <c r="B79" s="397"/>
      <c r="C79" s="397"/>
      <c r="D79" s="397"/>
      <c r="E79" s="32">
        <f>SUM(E73:E78)</f>
        <v>94.4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1510.6000000000001</v>
      </c>
    </row>
    <row r="82" spans="1:5">
      <c r="A82" s="398"/>
      <c r="B82" s="399"/>
      <c r="C82" s="399"/>
      <c r="D82" s="65" t="s">
        <v>126</v>
      </c>
      <c r="E82" s="66">
        <f>E69</f>
        <v>1388.15</v>
      </c>
    </row>
    <row r="83" spans="1:5">
      <c r="A83" s="398"/>
      <c r="B83" s="399"/>
      <c r="C83" s="399"/>
      <c r="D83" s="65" t="s">
        <v>127</v>
      </c>
      <c r="E83" s="66">
        <f>E79</f>
        <v>94.4</v>
      </c>
    </row>
    <row r="84" spans="1:5">
      <c r="A84" s="398"/>
      <c r="B84" s="399"/>
      <c r="C84" s="399"/>
      <c r="D84" s="67" t="s">
        <v>113</v>
      </c>
      <c r="E84" s="45">
        <f>SUM(E81:E83)</f>
        <v>2993.15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27.71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16.62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0.83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9.9700000000000006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3.32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58.449999999999996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58.449999999999996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58.449999999999996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Uniformes!B87/12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Uniformes!C87/12</f>
        <v>26.72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75.611666666666665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1510.6000000000001</v>
      </c>
    </row>
    <row r="115" spans="1:5">
      <c r="A115" s="398"/>
      <c r="B115" s="399"/>
      <c r="C115" s="399"/>
      <c r="D115" s="65" t="s">
        <v>126</v>
      </c>
      <c r="E115" s="66">
        <f>E82</f>
        <v>1388.15</v>
      </c>
    </row>
    <row r="116" spans="1:5">
      <c r="A116" s="398"/>
      <c r="B116" s="399"/>
      <c r="C116" s="399"/>
      <c r="D116" s="65" t="s">
        <v>127</v>
      </c>
      <c r="E116" s="66">
        <f>E83</f>
        <v>94.4</v>
      </c>
    </row>
    <row r="117" spans="1:5">
      <c r="A117" s="398"/>
      <c r="B117" s="399"/>
      <c r="C117" s="399"/>
      <c r="D117" s="65" t="s">
        <v>152</v>
      </c>
      <c r="E117" s="66">
        <f>E104</f>
        <v>58.449999999999996</v>
      </c>
    </row>
    <row r="118" spans="1:5">
      <c r="A118" s="398"/>
      <c r="B118" s="399"/>
      <c r="C118" s="399"/>
      <c r="D118" s="65" t="s">
        <v>153</v>
      </c>
      <c r="E118" s="66">
        <f>E112</f>
        <v>75.611666666666665</v>
      </c>
    </row>
    <row r="119" spans="1:5">
      <c r="A119" s="398"/>
      <c r="B119" s="399"/>
      <c r="C119" s="399"/>
      <c r="D119" s="67" t="s">
        <v>113</v>
      </c>
      <c r="E119" s="45">
        <f>SUM(E114:E118)</f>
        <v>3127.2116666666666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156.36000000000001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82.08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3365.6516666666666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3567.19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23.18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107.01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71.34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201.53</v>
      </c>
    </row>
    <row r="134" spans="1:5">
      <c r="A134" s="437" t="s">
        <v>113</v>
      </c>
      <c r="B134" s="438"/>
      <c r="C134" s="438"/>
      <c r="D134" s="439"/>
      <c r="E134" s="110">
        <f>E123+E124+E133</f>
        <v>439.97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1510.6000000000001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1388.15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94.4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58.449999999999996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75.611666666666665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439.97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3567.1816666666664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200</v>
      </c>
      <c r="E16" s="312"/>
    </row>
    <row r="17" spans="1:5">
      <c r="A17" s="21">
        <v>2</v>
      </c>
      <c r="B17" s="310" t="s">
        <v>57</v>
      </c>
      <c r="C17" s="310"/>
      <c r="D17" s="311" t="s">
        <v>201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443" t="s">
        <v>200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2314.9900000000002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192.91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257.22000000000003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450.13</v>
      </c>
    </row>
    <row r="37" spans="1:5">
      <c r="A37" s="340" t="s">
        <v>70</v>
      </c>
      <c r="B37" s="341"/>
      <c r="C37" s="341"/>
      <c r="D37" s="341"/>
      <c r="E37" s="42">
        <f>SUM(E36:E36)</f>
        <v>450.13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2314.9900000000002</v>
      </c>
    </row>
    <row r="39" spans="1:5">
      <c r="A39" s="342"/>
      <c r="B39" s="343"/>
      <c r="C39" s="343"/>
      <c r="D39" s="43" t="s">
        <v>86</v>
      </c>
      <c r="E39" s="45">
        <f>E37</f>
        <v>450.13</v>
      </c>
    </row>
    <row r="40" spans="1:5">
      <c r="A40" s="342"/>
      <c r="B40" s="343"/>
      <c r="C40" s="343"/>
      <c r="D40" s="43" t="s">
        <v>70</v>
      </c>
      <c r="E40" s="45">
        <f>SUM(E38:E39)</f>
        <v>2765.1200000000003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553.02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69.12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58.06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41.47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27.65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16.59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5.53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221.2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992.6400000000001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450.13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992.6400000000001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1855.77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9.64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0.31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45.01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16.149999999999999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74</v>
      </c>
    </row>
    <row r="79" spans="1:5">
      <c r="A79" s="396" t="s">
        <v>70</v>
      </c>
      <c r="B79" s="397"/>
      <c r="C79" s="397"/>
      <c r="D79" s="397"/>
      <c r="E79" s="32">
        <f>SUM(E73:E78)</f>
        <v>145.11000000000001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2314.9900000000002</v>
      </c>
    </row>
    <row r="82" spans="1:5">
      <c r="A82" s="398"/>
      <c r="B82" s="399"/>
      <c r="C82" s="399"/>
      <c r="D82" s="65" t="s">
        <v>126</v>
      </c>
      <c r="E82" s="66">
        <f>E69</f>
        <v>1855.77</v>
      </c>
    </row>
    <row r="83" spans="1:5">
      <c r="A83" s="398"/>
      <c r="B83" s="399"/>
      <c r="C83" s="399"/>
      <c r="D83" s="65" t="s">
        <v>127</v>
      </c>
      <c r="E83" s="66">
        <f>E79</f>
        <v>145.11000000000001</v>
      </c>
    </row>
    <row r="84" spans="1:5">
      <c r="A84" s="398"/>
      <c r="B84" s="399"/>
      <c r="C84" s="399"/>
      <c r="D84" s="67" t="s">
        <v>113</v>
      </c>
      <c r="E84" s="45">
        <f>SUM(E81:E83)</f>
        <v>4315.87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39.96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23.97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1.19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14.38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4.79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84.29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84.29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84.29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Uniformes!B88/12</f>
        <v>55.226666666666667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Uniformes!C88/12</f>
        <v>28.983333333333338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84.28166666666668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2314.9900000000002</v>
      </c>
    </row>
    <row r="115" spans="1:5">
      <c r="A115" s="398"/>
      <c r="B115" s="399"/>
      <c r="C115" s="399"/>
      <c r="D115" s="65" t="s">
        <v>126</v>
      </c>
      <c r="E115" s="66">
        <f>E82</f>
        <v>1855.77</v>
      </c>
    </row>
    <row r="116" spans="1:5">
      <c r="A116" s="398"/>
      <c r="B116" s="399"/>
      <c r="C116" s="399"/>
      <c r="D116" s="65" t="s">
        <v>127</v>
      </c>
      <c r="E116" s="66">
        <f>E83</f>
        <v>145.11000000000001</v>
      </c>
    </row>
    <row r="117" spans="1:5">
      <c r="A117" s="398"/>
      <c r="B117" s="399"/>
      <c r="C117" s="399"/>
      <c r="D117" s="65" t="s">
        <v>152</v>
      </c>
      <c r="E117" s="66">
        <f>E104</f>
        <v>84.29</v>
      </c>
    </row>
    <row r="118" spans="1:5">
      <c r="A118" s="398"/>
      <c r="B118" s="399"/>
      <c r="C118" s="399"/>
      <c r="D118" s="65" t="s">
        <v>153</v>
      </c>
      <c r="E118" s="66">
        <f>E112</f>
        <v>84.28166666666668</v>
      </c>
    </row>
    <row r="119" spans="1:5">
      <c r="A119" s="398"/>
      <c r="B119" s="399"/>
      <c r="C119" s="399"/>
      <c r="D119" s="67" t="s">
        <v>113</v>
      </c>
      <c r="E119" s="45">
        <f>SUM(E114:E118)</f>
        <v>4484.4416666666666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224.22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117.71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4826.3716666666669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5115.3900000000003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33.25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153.46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102.3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289.01</v>
      </c>
    </row>
    <row r="134" spans="1:5">
      <c r="A134" s="437" t="s">
        <v>113</v>
      </c>
      <c r="B134" s="438"/>
      <c r="C134" s="438"/>
      <c r="D134" s="439"/>
      <c r="E134" s="110">
        <f>E123+E124+E133</f>
        <v>630.94000000000005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2314.9900000000002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1855.77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145.11000000000001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84.29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84.28166666666668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630.94000000000005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5115.3816666666662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204</v>
      </c>
      <c r="E16" s="312"/>
    </row>
    <row r="17" spans="1:5">
      <c r="A17" s="21">
        <v>2</v>
      </c>
      <c r="B17" s="310" t="s">
        <v>57</v>
      </c>
      <c r="C17" s="310"/>
      <c r="D17" s="311" t="s">
        <v>205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333" t="s">
        <v>204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2072.59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172.71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230.28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402.99</v>
      </c>
    </row>
    <row r="37" spans="1:5">
      <c r="A37" s="340" t="s">
        <v>70</v>
      </c>
      <c r="B37" s="341"/>
      <c r="C37" s="341"/>
      <c r="D37" s="341"/>
      <c r="E37" s="42">
        <f>SUM(E36:E36)</f>
        <v>402.99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2072.59</v>
      </c>
    </row>
    <row r="39" spans="1:5">
      <c r="A39" s="342"/>
      <c r="B39" s="343"/>
      <c r="C39" s="343"/>
      <c r="D39" s="43" t="s">
        <v>86</v>
      </c>
      <c r="E39" s="45">
        <f>E37</f>
        <v>402.99</v>
      </c>
    </row>
    <row r="40" spans="1:5">
      <c r="A40" s="342"/>
      <c r="B40" s="343"/>
      <c r="C40" s="343"/>
      <c r="D40" s="43" t="s">
        <v>70</v>
      </c>
      <c r="E40" s="45">
        <f>SUM(E38:E39)</f>
        <v>2475.58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495.11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61.88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51.98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37.130000000000003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24.75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14.85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4.95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198.04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888.69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402.99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888.69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1704.68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8.6300000000000008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0.28000000000000003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40.299999999999997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14.46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66</v>
      </c>
    </row>
    <row r="79" spans="1:5">
      <c r="A79" s="396" t="s">
        <v>70</v>
      </c>
      <c r="B79" s="397"/>
      <c r="C79" s="397"/>
      <c r="D79" s="397"/>
      <c r="E79" s="32">
        <f>SUM(E73:E78)</f>
        <v>129.66999999999999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2072.59</v>
      </c>
    </row>
    <row r="82" spans="1:5">
      <c r="A82" s="398"/>
      <c r="B82" s="399"/>
      <c r="C82" s="399"/>
      <c r="D82" s="65" t="s">
        <v>126</v>
      </c>
      <c r="E82" s="66">
        <f>E69</f>
        <v>1704.68</v>
      </c>
    </row>
    <row r="83" spans="1:5">
      <c r="A83" s="398"/>
      <c r="B83" s="399"/>
      <c r="C83" s="399"/>
      <c r="D83" s="65" t="s">
        <v>127</v>
      </c>
      <c r="E83" s="66">
        <f>E79</f>
        <v>129.66999999999999</v>
      </c>
    </row>
    <row r="84" spans="1:5">
      <c r="A84" s="398"/>
      <c r="B84" s="399"/>
      <c r="C84" s="399"/>
      <c r="D84" s="67" t="s">
        <v>113</v>
      </c>
      <c r="E84" s="45">
        <f>SUM(E81:E83)</f>
        <v>3906.9400000000005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36.17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21.7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13.02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4.34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76.31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76.31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76.31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Uniformes!B89/12</f>
        <v>60.620000000000005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Uniformes!C89/12</f>
        <v>9.3166666666666682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70.00833333333334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2072.59</v>
      </c>
    </row>
    <row r="115" spans="1:5">
      <c r="A115" s="398"/>
      <c r="B115" s="399"/>
      <c r="C115" s="399"/>
      <c r="D115" s="65" t="s">
        <v>126</v>
      </c>
      <c r="E115" s="66">
        <f>E82</f>
        <v>1704.68</v>
      </c>
    </row>
    <row r="116" spans="1:5">
      <c r="A116" s="398"/>
      <c r="B116" s="399"/>
      <c r="C116" s="399"/>
      <c r="D116" s="65" t="s">
        <v>127</v>
      </c>
      <c r="E116" s="66">
        <f>E83</f>
        <v>129.66999999999999</v>
      </c>
    </row>
    <row r="117" spans="1:5">
      <c r="A117" s="398"/>
      <c r="B117" s="399"/>
      <c r="C117" s="399"/>
      <c r="D117" s="65" t="s">
        <v>152</v>
      </c>
      <c r="E117" s="66">
        <f>E104</f>
        <v>76.31</v>
      </c>
    </row>
    <row r="118" spans="1:5">
      <c r="A118" s="398"/>
      <c r="B118" s="399"/>
      <c r="C118" s="399"/>
      <c r="D118" s="65" t="s">
        <v>153</v>
      </c>
      <c r="E118" s="66">
        <f>E112</f>
        <v>70.00833333333334</v>
      </c>
    </row>
    <row r="119" spans="1:5">
      <c r="A119" s="398"/>
      <c r="B119" s="399"/>
      <c r="C119" s="399"/>
      <c r="D119" s="67" t="s">
        <v>113</v>
      </c>
      <c r="E119" s="45">
        <f>SUM(E114:E118)</f>
        <v>4053.2583333333337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202.66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106.39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4362.3083333333343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4623.53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30.05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138.69999999999999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92.47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261.22000000000003</v>
      </c>
    </row>
    <row r="134" spans="1:5">
      <c r="A134" s="437" t="s">
        <v>113</v>
      </c>
      <c r="B134" s="438"/>
      <c r="C134" s="438"/>
      <c r="D134" s="439"/>
      <c r="E134" s="110">
        <f>E123+E124+E133</f>
        <v>570.27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2072.59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1704.68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129.66999999999999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76.31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70.00833333333334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570.27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4623.5283333333336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2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202</v>
      </c>
      <c r="E16" s="312"/>
    </row>
    <row r="17" spans="1:5">
      <c r="A17" s="21">
        <v>2</v>
      </c>
      <c r="B17" s="310" t="s">
        <v>57</v>
      </c>
      <c r="C17" s="310"/>
      <c r="D17" s="311" t="s">
        <v>203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333" t="s">
        <v>202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>
        <v>0.3</v>
      </c>
      <c r="E28" s="30">
        <f>E26*D28</f>
        <v>549.05700000000002</v>
      </c>
    </row>
    <row r="29" spans="1:5">
      <c r="A29" s="349" t="s">
        <v>70</v>
      </c>
      <c r="B29" s="350"/>
      <c r="C29" s="350"/>
      <c r="D29" s="351"/>
      <c r="E29" s="32">
        <f>SUM(E26:E28)</f>
        <v>2379.2470000000003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198.27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264.36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462.63</v>
      </c>
    </row>
    <row r="37" spans="1:5">
      <c r="A37" s="340" t="s">
        <v>70</v>
      </c>
      <c r="B37" s="341"/>
      <c r="C37" s="341"/>
      <c r="D37" s="341"/>
      <c r="E37" s="42">
        <f>SUM(E36:E36)</f>
        <v>462.63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2379.2470000000003</v>
      </c>
    </row>
    <row r="39" spans="1:5">
      <c r="A39" s="342"/>
      <c r="B39" s="343"/>
      <c r="C39" s="343"/>
      <c r="D39" s="43" t="s">
        <v>86</v>
      </c>
      <c r="E39" s="45">
        <f>E37</f>
        <v>462.63</v>
      </c>
    </row>
    <row r="40" spans="1:5">
      <c r="A40" s="342"/>
      <c r="B40" s="343"/>
      <c r="C40" s="343"/>
      <c r="D40" s="43" t="s">
        <v>70</v>
      </c>
      <c r="E40" s="45">
        <f>SUM(E38:E39)</f>
        <v>2841.8770000000004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568.37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71.040000000000006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59.67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42.62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28.41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17.05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5.68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227.35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1020.1899999999998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462.63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1020.1899999999998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1895.8199999999997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9.91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46.26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16.600000000000001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76</v>
      </c>
    </row>
    <row r="79" spans="1:5">
      <c r="A79" s="396" t="s">
        <v>70</v>
      </c>
      <c r="B79" s="397"/>
      <c r="C79" s="397"/>
      <c r="D79" s="397"/>
      <c r="E79" s="32">
        <f>SUM(E73:E78)</f>
        <v>149.09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2379.2470000000003</v>
      </c>
    </row>
    <row r="82" spans="1:5">
      <c r="A82" s="398"/>
      <c r="B82" s="399"/>
      <c r="C82" s="399"/>
      <c r="D82" s="65" t="s">
        <v>126</v>
      </c>
      <c r="E82" s="66">
        <f>E69</f>
        <v>1895.8199999999997</v>
      </c>
    </row>
    <row r="83" spans="1:5">
      <c r="A83" s="398"/>
      <c r="B83" s="399"/>
      <c r="C83" s="399"/>
      <c r="D83" s="65" t="s">
        <v>127</v>
      </c>
      <c r="E83" s="66">
        <f>E79</f>
        <v>149.09</v>
      </c>
    </row>
    <row r="84" spans="1:5">
      <c r="A84" s="398"/>
      <c r="B84" s="399"/>
      <c r="C84" s="399"/>
      <c r="D84" s="67" t="s">
        <v>113</v>
      </c>
      <c r="E84" s="45">
        <f>SUM(E81:E83)</f>
        <v>4424.1570000000002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40.96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24.57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1.22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14.74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4.91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86.399999999999991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86.399999999999991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86.399999999999991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Uniformes!B89/12</f>
        <v>60.620000000000005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Uniformes!C89/12</f>
        <v>9.3166666666666682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70.00833333333334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2379.2470000000003</v>
      </c>
    </row>
    <row r="115" spans="1:5">
      <c r="A115" s="398"/>
      <c r="B115" s="399"/>
      <c r="C115" s="399"/>
      <c r="D115" s="65" t="s">
        <v>126</v>
      </c>
      <c r="E115" s="66">
        <f>E82</f>
        <v>1895.8199999999997</v>
      </c>
    </row>
    <row r="116" spans="1:5">
      <c r="A116" s="398"/>
      <c r="B116" s="399"/>
      <c r="C116" s="399"/>
      <c r="D116" s="65" t="s">
        <v>127</v>
      </c>
      <c r="E116" s="66">
        <f>E83</f>
        <v>149.09</v>
      </c>
    </row>
    <row r="117" spans="1:5">
      <c r="A117" s="398"/>
      <c r="B117" s="399"/>
      <c r="C117" s="399"/>
      <c r="D117" s="65" t="s">
        <v>152</v>
      </c>
      <c r="E117" s="66">
        <f>E104</f>
        <v>86.399999999999991</v>
      </c>
    </row>
    <row r="118" spans="1:5">
      <c r="A118" s="398"/>
      <c r="B118" s="399"/>
      <c r="C118" s="399"/>
      <c r="D118" s="65" t="s">
        <v>153</v>
      </c>
      <c r="E118" s="66">
        <f>E112</f>
        <v>70.00833333333334</v>
      </c>
    </row>
    <row r="119" spans="1:5">
      <c r="A119" s="398"/>
      <c r="B119" s="399"/>
      <c r="C119" s="399"/>
      <c r="D119" s="67" t="s">
        <v>113</v>
      </c>
      <c r="E119" s="45">
        <f>SUM(E114:E118)</f>
        <v>4580.565333333333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229.02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120.23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4929.815333333333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5225.0200000000004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33.96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156.75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104.5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295.21000000000004</v>
      </c>
    </row>
    <row r="134" spans="1:5">
      <c r="A134" s="437" t="s">
        <v>113</v>
      </c>
      <c r="B134" s="438"/>
      <c r="C134" s="438"/>
      <c r="D134" s="439"/>
      <c r="E134" s="110">
        <f>E123+E124+E133</f>
        <v>644.46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2379.2470000000003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1895.8199999999997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149.09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86.399999999999991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70.00833333333334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644.46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5225.025333333333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9</v>
      </c>
      <c r="E12" s="312"/>
    </row>
    <row r="13" spans="1:5">
      <c r="A13" s="445" t="s">
        <v>262</v>
      </c>
      <c r="B13" s="320"/>
      <c r="C13" s="320"/>
      <c r="D13" s="320"/>
      <c r="E13" s="321"/>
    </row>
    <row r="14" spans="1:5">
      <c r="A14" s="444" t="s">
        <v>261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206</v>
      </c>
      <c r="E16" s="312"/>
    </row>
    <row r="17" spans="1:5">
      <c r="A17" s="21">
        <v>2</v>
      </c>
      <c r="B17" s="310" t="s">
        <v>57</v>
      </c>
      <c r="C17" s="310"/>
      <c r="D17" s="311" t="s">
        <v>207</v>
      </c>
      <c r="E17" s="312"/>
    </row>
    <row r="18" spans="1:5">
      <c r="A18" s="21">
        <v>3</v>
      </c>
      <c r="B18" s="310" t="s">
        <v>59</v>
      </c>
      <c r="C18" s="310"/>
      <c r="D18" s="331">
        <v>2592.54</v>
      </c>
      <c r="E18" s="332"/>
    </row>
    <row r="19" spans="1:5">
      <c r="A19" s="21">
        <v>4</v>
      </c>
      <c r="B19" s="310" t="s">
        <v>60</v>
      </c>
      <c r="C19" s="310"/>
      <c r="D19" s="443" t="s">
        <v>206</v>
      </c>
      <c r="E19" s="334"/>
    </row>
    <row r="20" spans="1:5">
      <c r="A20" s="21">
        <v>5</v>
      </c>
      <c r="B20" s="330" t="s">
        <v>61</v>
      </c>
      <c r="C20" s="330"/>
      <c r="D20" s="335" t="s">
        <v>208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2592.54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2356.85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2356.85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196.4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261.87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458.27</v>
      </c>
    </row>
    <row r="37" spans="1:5">
      <c r="A37" s="340" t="s">
        <v>70</v>
      </c>
      <c r="B37" s="341"/>
      <c r="C37" s="341"/>
      <c r="D37" s="341"/>
      <c r="E37" s="42">
        <f>SUM(E36:E36)</f>
        <v>458.27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2356.85</v>
      </c>
    </row>
    <row r="39" spans="1:5">
      <c r="A39" s="342"/>
      <c r="B39" s="343"/>
      <c r="C39" s="343"/>
      <c r="D39" s="43" t="s">
        <v>86</v>
      </c>
      <c r="E39" s="45">
        <f>E37</f>
        <v>458.27</v>
      </c>
    </row>
    <row r="40" spans="1:5">
      <c r="A40" s="342"/>
      <c r="B40" s="343"/>
      <c r="C40" s="343"/>
      <c r="D40" s="43" t="s">
        <v>70</v>
      </c>
      <c r="E40" s="45">
        <f>SUM(E38:E39)</f>
        <v>2815.12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563.02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70.37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59.11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42.22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28.15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16.89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5.63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225.2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1010.5899999999999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21.08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v>326.42</v>
      </c>
    </row>
    <row r="58" spans="1:5">
      <c r="A58" s="388"/>
      <c r="B58" s="391"/>
      <c r="C58" s="392"/>
      <c r="D58" s="54">
        <v>0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349.5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458.27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1010.5899999999999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349.5</v>
      </c>
    </row>
    <row r="69" spans="1:5">
      <c r="A69" s="381" t="s">
        <v>70</v>
      </c>
      <c r="B69" s="382"/>
      <c r="C69" s="382"/>
      <c r="D69" s="383"/>
      <c r="E69" s="63">
        <f>SUM(E66:E68)</f>
        <v>1818.36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9.82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0.31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45.82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16.440000000000001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75</v>
      </c>
    </row>
    <row r="79" spans="1:5">
      <c r="A79" s="396" t="s">
        <v>70</v>
      </c>
      <c r="B79" s="397"/>
      <c r="C79" s="397"/>
      <c r="D79" s="397"/>
      <c r="E79" s="32">
        <f>SUM(E73:E78)</f>
        <v>147.38999999999999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2356.85</v>
      </c>
    </row>
    <row r="82" spans="1:5">
      <c r="A82" s="398"/>
      <c r="B82" s="399"/>
      <c r="C82" s="399"/>
      <c r="D82" s="65" t="s">
        <v>126</v>
      </c>
      <c r="E82" s="66">
        <f>E69</f>
        <v>1818.36</v>
      </c>
    </row>
    <row r="83" spans="1:5">
      <c r="A83" s="398"/>
      <c r="B83" s="399"/>
      <c r="C83" s="399"/>
      <c r="D83" s="65" t="s">
        <v>127</v>
      </c>
      <c r="E83" s="66">
        <f>E79</f>
        <v>147.38999999999999</v>
      </c>
    </row>
    <row r="84" spans="1:5">
      <c r="A84" s="398"/>
      <c r="B84" s="399"/>
      <c r="C84" s="399"/>
      <c r="D84" s="67" t="s">
        <v>113</v>
      </c>
      <c r="E84" s="45">
        <f>SUM(E81:E83)</f>
        <v>4322.6000000000004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40.020000000000003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24.01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84.43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84.43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84.43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Uniformes!B90/12</f>
        <v>158.08333333333334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158.4425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2356.85</v>
      </c>
    </row>
    <row r="115" spans="1:5">
      <c r="A115" s="398"/>
      <c r="B115" s="399"/>
      <c r="C115" s="399"/>
      <c r="D115" s="65" t="s">
        <v>126</v>
      </c>
      <c r="E115" s="66">
        <f>E82</f>
        <v>1818.36</v>
      </c>
    </row>
    <row r="116" spans="1:5">
      <c r="A116" s="398"/>
      <c r="B116" s="399"/>
      <c r="C116" s="399"/>
      <c r="D116" s="65" t="s">
        <v>127</v>
      </c>
      <c r="E116" s="66">
        <f>E83</f>
        <v>147.38999999999999</v>
      </c>
    </row>
    <row r="117" spans="1:5">
      <c r="A117" s="398"/>
      <c r="B117" s="399"/>
      <c r="C117" s="399"/>
      <c r="D117" s="65" t="s">
        <v>152</v>
      </c>
      <c r="E117" s="66">
        <f>E104</f>
        <v>84.43</v>
      </c>
    </row>
    <row r="118" spans="1:5">
      <c r="A118" s="398"/>
      <c r="B118" s="399"/>
      <c r="C118" s="399"/>
      <c r="D118" s="65" t="s">
        <v>153</v>
      </c>
      <c r="E118" s="66">
        <f>E112</f>
        <v>158.4425</v>
      </c>
    </row>
    <row r="119" spans="1:5">
      <c r="A119" s="398"/>
      <c r="B119" s="399"/>
      <c r="C119" s="399"/>
      <c r="D119" s="67" t="s">
        <v>113</v>
      </c>
      <c r="E119" s="45">
        <f>SUM(E114:E118)</f>
        <v>4565.4725000000008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228.27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119.84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4913.5825000000013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5207.82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33.85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156.22999999999999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104.15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294.23</v>
      </c>
    </row>
    <row r="134" spans="1:5">
      <c r="A134" s="437" t="s">
        <v>113</v>
      </c>
      <c r="B134" s="438"/>
      <c r="C134" s="438"/>
      <c r="D134" s="439"/>
      <c r="E134" s="110">
        <f>E123+E124+E133</f>
        <v>642.34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2356.85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1818.36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147.38999999999999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84.43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158.4425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642.34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5207.8125000000009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51"/>
  <sheetViews>
    <sheetView tabSelected="1" workbookViewId="0">
      <pane ySplit="3" topLeftCell="A31" activePane="bottomLeft" state="frozen"/>
      <selection pane="bottomLeft" activeCell="I56" sqref="I56"/>
    </sheetView>
  </sheetViews>
  <sheetFormatPr defaultRowHeight="15"/>
  <cols>
    <col min="1" max="1" width="5.625" style="1" customWidth="1"/>
    <col min="2" max="2" width="36.75" style="1" customWidth="1"/>
    <col min="3" max="4" width="9.125" style="3" bestFit="1" customWidth="1"/>
    <col min="5" max="5" width="12" style="6" hidden="1" customWidth="1"/>
    <col min="6" max="6" width="12.5" style="6" hidden="1" customWidth="1"/>
    <col min="7" max="7" width="13.5" style="6" bestFit="1" customWidth="1"/>
    <col min="8" max="8" width="12.125" style="6" bestFit="1" customWidth="1"/>
    <col min="9" max="9" width="12.375" style="6" bestFit="1" customWidth="1"/>
    <col min="10" max="16384" width="9" style="1"/>
  </cols>
  <sheetData>
    <row r="1" spans="1:9" ht="23.25">
      <c r="A1" s="284" t="s">
        <v>260</v>
      </c>
      <c r="B1" s="285"/>
      <c r="C1" s="285"/>
      <c r="D1" s="285"/>
      <c r="E1" s="285"/>
      <c r="F1" s="285"/>
      <c r="G1" s="285"/>
      <c r="H1" s="285"/>
      <c r="I1" s="286"/>
    </row>
    <row r="2" spans="1:9">
      <c r="A2" s="279" t="s">
        <v>0</v>
      </c>
      <c r="B2" s="280"/>
      <c r="C2" s="280"/>
      <c r="D2" s="280"/>
      <c r="E2" s="280"/>
      <c r="F2" s="280"/>
      <c r="G2" s="280"/>
      <c r="H2" s="280"/>
      <c r="I2" s="281"/>
    </row>
    <row r="3" spans="1:9" s="14" customFormat="1">
      <c r="A3" s="123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3" t="s">
        <v>374</v>
      </c>
      <c r="H3" s="13" t="s">
        <v>375</v>
      </c>
      <c r="I3" s="124" t="s">
        <v>376</v>
      </c>
    </row>
    <row r="4" spans="1:9">
      <c r="A4" s="125">
        <v>1</v>
      </c>
      <c r="B4" s="136" t="s">
        <v>7</v>
      </c>
      <c r="C4" s="119">
        <v>40</v>
      </c>
      <c r="D4" s="119">
        <v>1</v>
      </c>
      <c r="E4" s="120">
        <f>ANALISTA_MIDIAS!E26</f>
        <v>1499.82</v>
      </c>
      <c r="F4" s="120">
        <f>ANALISTA_MIDIAS!E29</f>
        <v>1499.82</v>
      </c>
      <c r="G4" s="120">
        <f>ANALISTA_MIDIAS!E144</f>
        <v>3550.5216666666661</v>
      </c>
      <c r="H4" s="120">
        <f>(G4*D4)</f>
        <v>3550.5216666666661</v>
      </c>
      <c r="I4" s="126">
        <f>(H4*12)</f>
        <v>42606.259999999995</v>
      </c>
    </row>
    <row r="5" spans="1:9">
      <c r="A5" s="127">
        <v>2</v>
      </c>
      <c r="B5" s="137" t="s">
        <v>8</v>
      </c>
      <c r="C5" s="2">
        <v>30</v>
      </c>
      <c r="D5" s="2">
        <v>3</v>
      </c>
      <c r="E5" s="7">
        <f>AUX_ADM_NIVEL_1_30!E26</f>
        <v>1383.36</v>
      </c>
      <c r="F5" s="7">
        <f>AUX_ADM_NIVEL_1_30!E29</f>
        <v>1383.36</v>
      </c>
      <c r="G5" s="7">
        <f>AUX_ADM_NIVEL_1_30!E144</f>
        <v>2807.1591666666668</v>
      </c>
      <c r="H5" s="7">
        <f t="shared" ref="H5:H48" si="0">(G5*D5)</f>
        <v>8421.4775000000009</v>
      </c>
      <c r="I5" s="128">
        <f t="shared" ref="I5:I48" si="1">(H5*12)</f>
        <v>101057.73000000001</v>
      </c>
    </row>
    <row r="6" spans="1:9">
      <c r="A6" s="127">
        <v>3</v>
      </c>
      <c r="B6" s="137" t="s">
        <v>9</v>
      </c>
      <c r="C6" s="2">
        <v>40</v>
      </c>
      <c r="D6" s="2">
        <v>32</v>
      </c>
      <c r="E6" s="7">
        <f>AUX_ADM_NIVEL_1_40!E26</f>
        <v>1844.48</v>
      </c>
      <c r="F6" s="7">
        <f>AUX_ADM_NIVEL_1_40!E29</f>
        <v>1844.48</v>
      </c>
      <c r="G6" s="7">
        <f>AUX_ADM_NIVEL_1_40!E144</f>
        <v>4096.1391666666668</v>
      </c>
      <c r="H6" s="7">
        <f t="shared" si="0"/>
        <v>131076.45333333334</v>
      </c>
      <c r="I6" s="128">
        <f t="shared" si="1"/>
        <v>1572917.44</v>
      </c>
    </row>
    <row r="7" spans="1:9">
      <c r="A7" s="127">
        <v>4</v>
      </c>
      <c r="B7" s="137" t="s">
        <v>10</v>
      </c>
      <c r="C7" s="2">
        <v>44</v>
      </c>
      <c r="D7" s="2">
        <v>8</v>
      </c>
      <c r="E7" s="7">
        <f>AUX_ADM_NIVEL_1_44!E26</f>
        <v>2028.93</v>
      </c>
      <c r="F7" s="7">
        <f>AUX_ADM_NIVEL_1_44!E29</f>
        <v>2028.93</v>
      </c>
      <c r="G7" s="7">
        <f>AUX_ADM_NIVEL_1_44!E144</f>
        <v>4569.9191666666666</v>
      </c>
      <c r="H7" s="7">
        <f t="shared" si="0"/>
        <v>36559.353333333333</v>
      </c>
      <c r="I7" s="128">
        <f t="shared" si="1"/>
        <v>438712.24</v>
      </c>
    </row>
    <row r="8" spans="1:9">
      <c r="A8" s="127">
        <v>5</v>
      </c>
      <c r="B8" s="137" t="s">
        <v>11</v>
      </c>
      <c r="C8" s="2">
        <v>40</v>
      </c>
      <c r="D8" s="2">
        <v>64</v>
      </c>
      <c r="E8" s="7">
        <f>AUX_ADM_NIVEL_2!E26</f>
        <v>2459.3000000000002</v>
      </c>
      <c r="F8" s="7">
        <f>AUX_ADM_NIVEL_2!E29</f>
        <v>2459.3000000000002</v>
      </c>
      <c r="G8" s="7">
        <f>AUX_ADM_NIVEL_2!E144</f>
        <v>5257.9491666666672</v>
      </c>
      <c r="H8" s="7">
        <f t="shared" si="0"/>
        <v>336508.7466666667</v>
      </c>
      <c r="I8" s="128">
        <f t="shared" si="1"/>
        <v>4038104.9600000004</v>
      </c>
    </row>
    <row r="9" spans="1:9">
      <c r="A9" s="127">
        <v>6</v>
      </c>
      <c r="B9" s="137" t="s">
        <v>12</v>
      </c>
      <c r="C9" s="2">
        <v>44</v>
      </c>
      <c r="D9" s="2">
        <v>8</v>
      </c>
      <c r="E9" s="7">
        <f>ASG_INS_0!E26</f>
        <v>1384.08</v>
      </c>
      <c r="F9" s="7">
        <f>ASG_INS_0!E29</f>
        <v>1384.08</v>
      </c>
      <c r="G9" s="7">
        <f>ASG_INS_0!E144</f>
        <v>3292.3083333333334</v>
      </c>
      <c r="H9" s="7">
        <f t="shared" si="0"/>
        <v>26338.466666666667</v>
      </c>
      <c r="I9" s="128">
        <f t="shared" si="1"/>
        <v>316061.59999999998</v>
      </c>
    </row>
    <row r="10" spans="1:9">
      <c r="A10" s="127">
        <v>7</v>
      </c>
      <c r="B10" s="137" t="s">
        <v>13</v>
      </c>
      <c r="C10" s="2">
        <v>44</v>
      </c>
      <c r="D10" s="2">
        <v>3</v>
      </c>
      <c r="E10" s="7">
        <f>'ASG_INS_20%'!E26</f>
        <v>1384.08</v>
      </c>
      <c r="F10" s="7">
        <f>'ASG_INS_20%'!E29</f>
        <v>1626.48</v>
      </c>
      <c r="G10" s="7">
        <f>'ASG_INS_20%'!E144</f>
        <v>3767.8583333333336</v>
      </c>
      <c r="H10" s="7">
        <f t="shared" si="0"/>
        <v>11303.575000000001</v>
      </c>
      <c r="I10" s="128">
        <f t="shared" si="1"/>
        <v>135642.90000000002</v>
      </c>
    </row>
    <row r="11" spans="1:9">
      <c r="A11" s="127">
        <v>8</v>
      </c>
      <c r="B11" s="137" t="s">
        <v>14</v>
      </c>
      <c r="C11" s="2">
        <v>44</v>
      </c>
      <c r="D11" s="2">
        <v>6</v>
      </c>
      <c r="E11" s="7">
        <f>'ASG_INS_40%'!E26</f>
        <v>1384.08</v>
      </c>
      <c r="F11" s="7">
        <f>'ASG_INS_40%'!E29</f>
        <v>1868.8799999999999</v>
      </c>
      <c r="G11" s="7">
        <f>'ASG_INS_40%'!E144</f>
        <v>4242.2683333333334</v>
      </c>
      <c r="H11" s="7">
        <f t="shared" si="0"/>
        <v>25453.61</v>
      </c>
      <c r="I11" s="128">
        <f t="shared" si="1"/>
        <v>305443.32</v>
      </c>
    </row>
    <row r="12" spans="1:9">
      <c r="A12" s="127">
        <v>9</v>
      </c>
      <c r="B12" s="137" t="s">
        <v>15</v>
      </c>
      <c r="C12" s="2">
        <v>40</v>
      </c>
      <c r="D12" s="2">
        <v>3</v>
      </c>
      <c r="E12" s="7">
        <f>BOMBEIRO!E26</f>
        <v>1830.19</v>
      </c>
      <c r="F12" s="7">
        <f>BOMBEIRO!E29</f>
        <v>2314.9900000000002</v>
      </c>
      <c r="G12" s="7">
        <f>BOMBEIRO!E144</f>
        <v>5111.0983333333334</v>
      </c>
      <c r="H12" s="7">
        <f t="shared" si="0"/>
        <v>15333.295</v>
      </c>
      <c r="I12" s="128">
        <f t="shared" si="1"/>
        <v>183999.54</v>
      </c>
    </row>
    <row r="13" spans="1:9">
      <c r="A13" s="127">
        <v>10</v>
      </c>
      <c r="B13" s="137" t="s">
        <v>16</v>
      </c>
      <c r="C13" s="2">
        <v>40</v>
      </c>
      <c r="D13" s="2">
        <v>8</v>
      </c>
      <c r="E13" s="7">
        <f>ELETRICISTA!E26</f>
        <v>1830.19</v>
      </c>
      <c r="F13" s="7">
        <f>ELETRICISTA!E29</f>
        <v>2379.2470000000003</v>
      </c>
      <c r="G13" s="7">
        <f>ELETRICISTA!E144</f>
        <v>5388.6286666666665</v>
      </c>
      <c r="H13" s="7">
        <f t="shared" si="0"/>
        <v>43109.029333333332</v>
      </c>
      <c r="I13" s="128">
        <f t="shared" si="1"/>
        <v>517308.35199999996</v>
      </c>
    </row>
    <row r="14" spans="1:9">
      <c r="A14" s="127">
        <v>11</v>
      </c>
      <c r="B14" s="137" t="s">
        <v>17</v>
      </c>
      <c r="C14" s="2">
        <v>40</v>
      </c>
      <c r="D14" s="2">
        <v>1</v>
      </c>
      <c r="E14" s="7">
        <f>ENC_LIMPEZA!E26</f>
        <v>1835.15</v>
      </c>
      <c r="F14" s="7">
        <f>ENC_LIMPEZA!E29</f>
        <v>1835.15</v>
      </c>
      <c r="G14" s="7">
        <f>ENC_LIMPEZA!E144</f>
        <v>4150.331666666666</v>
      </c>
      <c r="H14" s="7">
        <f t="shared" si="0"/>
        <v>4150.331666666666</v>
      </c>
      <c r="I14" s="128">
        <f t="shared" si="1"/>
        <v>49803.979999999996</v>
      </c>
    </row>
    <row r="15" spans="1:9">
      <c r="A15" s="127">
        <v>12</v>
      </c>
      <c r="B15" s="137" t="s">
        <v>18</v>
      </c>
      <c r="C15" s="2">
        <v>40</v>
      </c>
      <c r="D15" s="2">
        <v>2</v>
      </c>
      <c r="E15" s="7">
        <f>JARDINEIRO!E26</f>
        <v>1693.41</v>
      </c>
      <c r="F15" s="7">
        <f>JARDINEIRO!E29</f>
        <v>1935.8100000000002</v>
      </c>
      <c r="G15" s="7">
        <f>JARDINEIRO!E144</f>
        <v>4375.3583333333336</v>
      </c>
      <c r="H15" s="7">
        <f t="shared" si="0"/>
        <v>8750.7166666666672</v>
      </c>
      <c r="I15" s="128">
        <f t="shared" si="1"/>
        <v>105008.6</v>
      </c>
    </row>
    <row r="16" spans="1:9">
      <c r="A16" s="127">
        <v>13</v>
      </c>
      <c r="B16" s="137" t="s">
        <v>19</v>
      </c>
      <c r="C16" s="2">
        <v>40</v>
      </c>
      <c r="D16" s="2">
        <v>1</v>
      </c>
      <c r="E16" s="7">
        <f>LAV_VEICULOS!E26</f>
        <v>1268.2</v>
      </c>
      <c r="F16" s="7">
        <f>LAV_VEICULOS!E29</f>
        <v>1510.6000000000001</v>
      </c>
      <c r="G16" s="7">
        <f>LAV_VEICULOS!E144</f>
        <v>3567.1816666666664</v>
      </c>
      <c r="H16" s="7">
        <f t="shared" si="0"/>
        <v>3567.1816666666664</v>
      </c>
      <c r="I16" s="128">
        <f t="shared" si="1"/>
        <v>42806.179999999993</v>
      </c>
    </row>
    <row r="17" spans="1:9">
      <c r="A17" s="127">
        <v>14</v>
      </c>
      <c r="B17" s="137" t="s">
        <v>20</v>
      </c>
      <c r="C17" s="2">
        <v>40</v>
      </c>
      <c r="D17" s="2">
        <v>4</v>
      </c>
      <c r="E17" s="7">
        <f>MARCENEIRO!E26</f>
        <v>1830.19</v>
      </c>
      <c r="F17" s="7">
        <f>MARCENEIRO!E29</f>
        <v>2314.9900000000002</v>
      </c>
      <c r="G17" s="7">
        <f>MARCENEIRO!E144</f>
        <v>5115.3816666666662</v>
      </c>
      <c r="H17" s="7">
        <f t="shared" si="0"/>
        <v>20461.526666666665</v>
      </c>
      <c r="I17" s="128">
        <f t="shared" si="1"/>
        <v>245538.31999999998</v>
      </c>
    </row>
    <row r="18" spans="1:9">
      <c r="A18" s="127">
        <v>15</v>
      </c>
      <c r="B18" s="137" t="s">
        <v>21</v>
      </c>
      <c r="C18" s="2">
        <v>40</v>
      </c>
      <c r="D18" s="2">
        <v>1</v>
      </c>
      <c r="E18" s="7">
        <f>MEC_MANUTENÇÃO!E26</f>
        <v>1830.19</v>
      </c>
      <c r="F18" s="7">
        <f>MEC_MANUTENÇÃO!E29</f>
        <v>2072.59</v>
      </c>
      <c r="G18" s="7">
        <f>MEC_MANUTENÇÃO!E144</f>
        <v>4623.5283333333336</v>
      </c>
      <c r="H18" s="7">
        <f t="shared" si="0"/>
        <v>4623.5283333333336</v>
      </c>
      <c r="I18" s="128">
        <f t="shared" si="1"/>
        <v>55482.340000000004</v>
      </c>
    </row>
    <row r="19" spans="1:9">
      <c r="A19" s="127">
        <v>16</v>
      </c>
      <c r="B19" s="137" t="s">
        <v>22</v>
      </c>
      <c r="C19" s="2">
        <v>40</v>
      </c>
      <c r="D19" s="2">
        <v>2</v>
      </c>
      <c r="E19" s="7">
        <f>MEC_REFRIGERAÇÃO!E26</f>
        <v>1830.19</v>
      </c>
      <c r="F19" s="7">
        <f>MEC_REFRIGERAÇÃO!E29</f>
        <v>2379.2470000000003</v>
      </c>
      <c r="G19" s="7">
        <f>MEC_REFRIGERAÇÃO!E144</f>
        <v>5225.025333333333</v>
      </c>
      <c r="H19" s="7">
        <f t="shared" si="0"/>
        <v>10450.050666666666</v>
      </c>
      <c r="I19" s="128">
        <f t="shared" si="1"/>
        <v>125400.60799999999</v>
      </c>
    </row>
    <row r="20" spans="1:9">
      <c r="A20" s="129">
        <v>17</v>
      </c>
      <c r="B20" s="138" t="s">
        <v>23</v>
      </c>
      <c r="C20" s="121">
        <v>40</v>
      </c>
      <c r="D20" s="121">
        <v>9</v>
      </c>
      <c r="E20" s="122">
        <f>MOTORISTA!E26</f>
        <v>2356.85</v>
      </c>
      <c r="F20" s="122">
        <f>MOTORISTA!E29</f>
        <v>2356.85</v>
      </c>
      <c r="G20" s="122">
        <f>MOTORISTA!E144</f>
        <v>5207.8125000000009</v>
      </c>
      <c r="H20" s="122">
        <f t="shared" si="0"/>
        <v>46870.312500000007</v>
      </c>
      <c r="I20" s="130">
        <f t="shared" si="1"/>
        <v>562443.75000000012</v>
      </c>
    </row>
    <row r="21" spans="1:9">
      <c r="A21" s="127">
        <v>18</v>
      </c>
      <c r="B21" s="137" t="s">
        <v>24</v>
      </c>
      <c r="C21" s="2">
        <v>40</v>
      </c>
      <c r="D21" s="2">
        <v>1</v>
      </c>
      <c r="E21" s="7">
        <f>ORG_EVENTOS!E26</f>
        <v>2459.3000000000002</v>
      </c>
      <c r="F21" s="7">
        <f>ORG_EVENTOS!E29</f>
        <v>2459.3000000000002</v>
      </c>
      <c r="G21" s="7">
        <f>ORG_EVENTOS!E144</f>
        <v>5257.9491666666672</v>
      </c>
      <c r="H21" s="7">
        <f t="shared" si="0"/>
        <v>5257.9491666666672</v>
      </c>
      <c r="I21" s="128">
        <f t="shared" si="1"/>
        <v>63095.390000000007</v>
      </c>
    </row>
    <row r="22" spans="1:9">
      <c r="A22" s="127">
        <v>19</v>
      </c>
      <c r="B22" s="137" t="s">
        <v>25</v>
      </c>
      <c r="C22" s="2">
        <v>40</v>
      </c>
      <c r="D22" s="2">
        <v>2</v>
      </c>
      <c r="E22" s="7">
        <f>PEDREIRO!E26</f>
        <v>1830.19</v>
      </c>
      <c r="F22" s="7">
        <f>PEDREIRO!E29</f>
        <v>2072.59</v>
      </c>
      <c r="G22" s="7">
        <f>PEDREIRO!E144</f>
        <v>4615.0349999999999</v>
      </c>
      <c r="H22" s="7">
        <f t="shared" si="0"/>
        <v>9230.07</v>
      </c>
      <c r="I22" s="128">
        <f t="shared" si="1"/>
        <v>110760.84</v>
      </c>
    </row>
    <row r="23" spans="1:9">
      <c r="A23" s="127">
        <v>20</v>
      </c>
      <c r="B23" s="137" t="s">
        <v>26</v>
      </c>
      <c r="C23" s="2">
        <v>40</v>
      </c>
      <c r="D23" s="2">
        <v>1</v>
      </c>
      <c r="E23" s="7">
        <f>PINTOR!E26</f>
        <v>1830.19</v>
      </c>
      <c r="F23" s="7">
        <f>PINTOR!E29</f>
        <v>2314.9900000000002</v>
      </c>
      <c r="G23" s="7">
        <f>PINTOR!E144</f>
        <v>5095.5049999999992</v>
      </c>
      <c r="H23" s="7">
        <f t="shared" si="0"/>
        <v>5095.5049999999992</v>
      </c>
      <c r="I23" s="128">
        <f t="shared" si="1"/>
        <v>61146.05999999999</v>
      </c>
    </row>
    <row r="24" spans="1:9">
      <c r="A24" s="127">
        <v>21</v>
      </c>
      <c r="B24" s="139" t="s">
        <v>255</v>
      </c>
      <c r="C24" s="2">
        <v>36</v>
      </c>
      <c r="D24" s="2">
        <v>4</v>
      </c>
      <c r="E24" s="7">
        <f>PORTARIA_36!E26</f>
        <v>1378.6</v>
      </c>
      <c r="F24" s="7">
        <f>PORTARIA_36!E29</f>
        <v>1378.6</v>
      </c>
      <c r="G24" s="7">
        <f>PORTARIA_36!E144</f>
        <v>2904.039166666666</v>
      </c>
      <c r="H24" s="7">
        <f>(G24*D24)</f>
        <v>11616.156666666664</v>
      </c>
      <c r="I24" s="128">
        <f>(H24*12)</f>
        <v>139393.87999999998</v>
      </c>
    </row>
    <row r="25" spans="1:9">
      <c r="A25" s="127">
        <v>22</v>
      </c>
      <c r="B25" s="139" t="s">
        <v>256</v>
      </c>
      <c r="C25" s="2" t="s">
        <v>27</v>
      </c>
      <c r="D25" s="2">
        <v>4</v>
      </c>
      <c r="E25" s="7">
        <f>PORTARIA_12x36!E26</f>
        <v>1684.96</v>
      </c>
      <c r="F25" s="7">
        <f>PORTARIA_12x36!E29</f>
        <v>1684.96</v>
      </c>
      <c r="G25" s="7">
        <f>PORTARIA_12x36!E145</f>
        <v>7888.83</v>
      </c>
      <c r="H25" s="7">
        <f t="shared" si="0"/>
        <v>31555.32</v>
      </c>
      <c r="I25" s="128">
        <f t="shared" si="1"/>
        <v>378663.83999999997</v>
      </c>
    </row>
    <row r="26" spans="1:9">
      <c r="A26" s="127">
        <v>23</v>
      </c>
      <c r="B26" s="139" t="s">
        <v>256</v>
      </c>
      <c r="C26" s="2">
        <v>44</v>
      </c>
      <c r="D26" s="2">
        <v>1</v>
      </c>
      <c r="E26" s="7">
        <f>PORTARIA_44!E26</f>
        <v>1684.96</v>
      </c>
      <c r="F26" s="7">
        <f>PORTARIA_44!E29</f>
        <v>1684.96</v>
      </c>
      <c r="G26" s="7">
        <f>PORTARIA_44!E144</f>
        <v>3899.149166666667</v>
      </c>
      <c r="H26" s="7">
        <f t="shared" si="0"/>
        <v>3899.149166666667</v>
      </c>
      <c r="I26" s="128">
        <f t="shared" si="1"/>
        <v>46789.790000000008</v>
      </c>
    </row>
    <row r="27" spans="1:9">
      <c r="A27" s="127">
        <v>24</v>
      </c>
      <c r="B27" s="137" t="s">
        <v>28</v>
      </c>
      <c r="C27" s="2">
        <v>40</v>
      </c>
      <c r="D27" s="2">
        <v>3</v>
      </c>
      <c r="E27" s="7">
        <f>SERRALHEIRO!E26</f>
        <v>1830.19</v>
      </c>
      <c r="F27" s="7">
        <f>SERRALHEIRO!E29</f>
        <v>2314.9900000000002</v>
      </c>
      <c r="G27" s="7">
        <f>SERRALHEIRO!E144</f>
        <v>5116.8116666666665</v>
      </c>
      <c r="H27" s="7">
        <f t="shared" si="0"/>
        <v>15350.434999999999</v>
      </c>
      <c r="I27" s="128">
        <f t="shared" si="1"/>
        <v>184205.22</v>
      </c>
    </row>
    <row r="28" spans="1:9">
      <c r="A28" s="127">
        <v>25</v>
      </c>
      <c r="B28" s="137" t="s">
        <v>29</v>
      </c>
      <c r="C28" s="2">
        <v>44</v>
      </c>
      <c r="D28" s="2">
        <v>14</v>
      </c>
      <c r="E28" s="7">
        <f>SERV_LIMP_N1!E26</f>
        <v>1384.08</v>
      </c>
      <c r="F28" s="7">
        <f>SERV_LIMP_N1!E29</f>
        <v>1384.08</v>
      </c>
      <c r="G28" s="7">
        <f>SERV_LIMP_N1!E144</f>
        <v>3292.3083333333334</v>
      </c>
      <c r="H28" s="7">
        <f t="shared" si="0"/>
        <v>46092.316666666666</v>
      </c>
      <c r="I28" s="128">
        <f t="shared" si="1"/>
        <v>553107.80000000005</v>
      </c>
    </row>
    <row r="29" spans="1:9">
      <c r="A29" s="127">
        <v>26</v>
      </c>
      <c r="B29" s="137" t="s">
        <v>30</v>
      </c>
      <c r="C29" s="2">
        <v>44</v>
      </c>
      <c r="D29" s="2">
        <v>8</v>
      </c>
      <c r="E29" s="7">
        <f>'SERV_LIMP_N1_INS_20%'!E26</f>
        <v>1384.08</v>
      </c>
      <c r="F29" s="7">
        <f>'SERV_LIMP_N1_INS_20%'!E29</f>
        <v>1626.48</v>
      </c>
      <c r="G29" s="7">
        <f>'SERV_LIMP_N1_INS_20%'!E144</f>
        <v>3767.8583333333336</v>
      </c>
      <c r="H29" s="7">
        <f t="shared" si="0"/>
        <v>30142.866666666669</v>
      </c>
      <c r="I29" s="128">
        <f t="shared" si="1"/>
        <v>361714.4</v>
      </c>
    </row>
    <row r="30" spans="1:9">
      <c r="A30" s="127">
        <v>27</v>
      </c>
      <c r="B30" s="137" t="s">
        <v>31</v>
      </c>
      <c r="C30" s="2">
        <v>44</v>
      </c>
      <c r="D30" s="2">
        <v>18</v>
      </c>
      <c r="E30" s="7">
        <f>'SERV_LIMP_N1_INS_40%'!E26</f>
        <v>1384.08</v>
      </c>
      <c r="F30" s="7">
        <f>'SERV_LIMP_N1_INS_40%'!E29</f>
        <v>1868.8799999999999</v>
      </c>
      <c r="G30" s="7">
        <f>'SERV_LIMP_N1_INS_40%'!E144</f>
        <v>4242.2683333333334</v>
      </c>
      <c r="H30" s="7">
        <f t="shared" si="0"/>
        <v>76360.83</v>
      </c>
      <c r="I30" s="128">
        <f t="shared" si="1"/>
        <v>916329.96</v>
      </c>
    </row>
    <row r="31" spans="1:9">
      <c r="A31" s="127">
        <v>28</v>
      </c>
      <c r="B31" s="137" t="s">
        <v>32</v>
      </c>
      <c r="C31" s="2">
        <v>44</v>
      </c>
      <c r="D31" s="2">
        <v>1</v>
      </c>
      <c r="E31" s="7">
        <f>'SERV_LIMP_N1_INS_40%+AN'!E26</f>
        <v>1384.08</v>
      </c>
      <c r="F31" s="7">
        <f>'SERV_LIMP_N1_INS_40%+AN'!E29</f>
        <v>1945.55</v>
      </c>
      <c r="G31" s="7">
        <f>'SERV_LIMP_N1_INS_40%+AN'!E144</f>
        <v>4393.2283333333326</v>
      </c>
      <c r="H31" s="7">
        <f t="shared" si="0"/>
        <v>4393.2283333333326</v>
      </c>
      <c r="I31" s="128">
        <f t="shared" si="1"/>
        <v>52718.739999999991</v>
      </c>
    </row>
    <row r="32" spans="1:9">
      <c r="A32" s="127">
        <v>29</v>
      </c>
      <c r="B32" s="137" t="s">
        <v>33</v>
      </c>
      <c r="C32" s="2">
        <v>44</v>
      </c>
      <c r="D32" s="2">
        <v>54</v>
      </c>
      <c r="E32" s="7">
        <f>'SERV_LIMP_N2_INS_20%'!E26</f>
        <v>1384.08</v>
      </c>
      <c r="F32" s="7">
        <f>'SERV_LIMP_N2_INS_20%'!E29</f>
        <v>1626.48</v>
      </c>
      <c r="G32" s="7">
        <f>'SERV_LIMP_N2_INS_20%'!E144</f>
        <v>3793.1083333333336</v>
      </c>
      <c r="H32" s="7">
        <f t="shared" si="0"/>
        <v>204827.85</v>
      </c>
      <c r="I32" s="128">
        <f t="shared" si="1"/>
        <v>2457934.2000000002</v>
      </c>
    </row>
    <row r="33" spans="1:9">
      <c r="A33" s="127">
        <v>30</v>
      </c>
      <c r="B33" s="137" t="s">
        <v>34</v>
      </c>
      <c r="C33" s="2">
        <v>44</v>
      </c>
      <c r="D33" s="2">
        <v>1</v>
      </c>
      <c r="E33" s="7">
        <f>'SERV_LIMP_N2_INS_40%'!E26</f>
        <v>1384.08</v>
      </c>
      <c r="F33" s="7">
        <f>'SERV_LIMP_N2_INS_40%'!E29</f>
        <v>1868.8799999999999</v>
      </c>
      <c r="G33" s="7">
        <f>'SERV_LIMP_N2_INS_40%'!E144</f>
        <v>4267.5083333333341</v>
      </c>
      <c r="H33" s="7">
        <f t="shared" si="0"/>
        <v>4267.5083333333341</v>
      </c>
      <c r="I33" s="128">
        <f t="shared" si="1"/>
        <v>51210.100000000006</v>
      </c>
    </row>
    <row r="34" spans="1:9">
      <c r="A34" s="127">
        <v>31</v>
      </c>
      <c r="B34" s="137" t="s">
        <v>35</v>
      </c>
      <c r="C34" s="2">
        <v>40</v>
      </c>
      <c r="D34" s="2">
        <v>2</v>
      </c>
      <c r="E34" s="7">
        <f>SERVENTE_PEDREIRO!E26</f>
        <v>1258.25</v>
      </c>
      <c r="F34" s="7">
        <f>SERVENTE_PEDREIRO!E29</f>
        <v>1258.25</v>
      </c>
      <c r="G34" s="7">
        <f>SERVENTE_PEDREIRO!E144</f>
        <v>3058.2849999999999</v>
      </c>
      <c r="H34" s="7">
        <f t="shared" si="0"/>
        <v>6116.57</v>
      </c>
      <c r="I34" s="128">
        <f t="shared" si="1"/>
        <v>73398.84</v>
      </c>
    </row>
    <row r="35" spans="1:9">
      <c r="A35" s="127">
        <v>32</v>
      </c>
      <c r="B35" s="137" t="s">
        <v>36</v>
      </c>
      <c r="C35" s="2">
        <v>40</v>
      </c>
      <c r="D35" s="2">
        <v>1</v>
      </c>
      <c r="E35" s="7">
        <f>SUPER_SEGURANÇA!E26</f>
        <v>2093.7800000000002</v>
      </c>
      <c r="F35" s="7">
        <f>SUPER_SEGURANÇA!E29</f>
        <v>2093.7800000000002</v>
      </c>
      <c r="G35" s="7">
        <f>SUPER_SEGURANÇA!E144</f>
        <v>4673.3391666666666</v>
      </c>
      <c r="H35" s="7">
        <f t="shared" si="0"/>
        <v>4673.3391666666666</v>
      </c>
      <c r="I35" s="128">
        <f t="shared" si="1"/>
        <v>56080.07</v>
      </c>
    </row>
    <row r="36" spans="1:9">
      <c r="A36" s="127">
        <v>33</v>
      </c>
      <c r="B36" s="137" t="s">
        <v>37</v>
      </c>
      <c r="C36" s="2">
        <v>44</v>
      </c>
      <c r="D36" s="2">
        <v>1</v>
      </c>
      <c r="E36" s="7">
        <f>TEC_ENFERMAGEM!E26</f>
        <v>1843.6</v>
      </c>
      <c r="F36" s="7">
        <f>TEC_ENFERMAGEM!E29</f>
        <v>2086</v>
      </c>
      <c r="G36" s="7">
        <f>TEC_ENFERMAGEM!E144</f>
        <v>4684.8024999999998</v>
      </c>
      <c r="H36" s="7">
        <f t="shared" si="0"/>
        <v>4684.8024999999998</v>
      </c>
      <c r="I36" s="128">
        <f t="shared" si="1"/>
        <v>56217.63</v>
      </c>
    </row>
    <row r="37" spans="1:9">
      <c r="A37" s="127">
        <v>34</v>
      </c>
      <c r="B37" s="137" t="s">
        <v>38</v>
      </c>
      <c r="C37" s="2">
        <v>40</v>
      </c>
      <c r="D37" s="2">
        <v>4</v>
      </c>
      <c r="E37" s="7">
        <f>TEC_FARMÁCIA_40!E26</f>
        <v>1258.25</v>
      </c>
      <c r="F37" s="7">
        <f>TEC_FARMÁCIA_40!E29</f>
        <v>1500.65</v>
      </c>
      <c r="G37" s="7">
        <f>TEC_FARMÁCIA_40!E144</f>
        <v>3578.7424999999998</v>
      </c>
      <c r="H37" s="7">
        <f t="shared" si="0"/>
        <v>14314.97</v>
      </c>
      <c r="I37" s="128">
        <f t="shared" si="1"/>
        <v>171779.63999999998</v>
      </c>
    </row>
    <row r="38" spans="1:9">
      <c r="A38" s="127">
        <v>35</v>
      </c>
      <c r="B38" s="137" t="s">
        <v>38</v>
      </c>
      <c r="C38" s="2">
        <v>44</v>
      </c>
      <c r="D38" s="2">
        <v>2</v>
      </c>
      <c r="E38" s="7">
        <f>TEC_FARMÁCIA_44!E26</f>
        <v>1384.08</v>
      </c>
      <c r="F38" s="7">
        <f>TEC_FARMÁCIA_44!E29</f>
        <v>1626.48</v>
      </c>
      <c r="G38" s="7">
        <f>TEC_FARMÁCIA_44!E144</f>
        <v>3816.6624999999999</v>
      </c>
      <c r="H38" s="7">
        <f t="shared" si="0"/>
        <v>7633.3249999999998</v>
      </c>
      <c r="I38" s="128">
        <f t="shared" si="1"/>
        <v>91599.9</v>
      </c>
    </row>
    <row r="39" spans="1:9">
      <c r="A39" s="127">
        <v>36</v>
      </c>
      <c r="B39" s="137" t="s">
        <v>39</v>
      </c>
      <c r="C39" s="2">
        <v>44</v>
      </c>
      <c r="D39" s="2">
        <v>5</v>
      </c>
      <c r="E39" s="7">
        <f>TEC_BIOTERISMO!E26</f>
        <v>1384.08</v>
      </c>
      <c r="F39" s="7">
        <f>TEC_BIOTERISMO!E29</f>
        <v>1626.48</v>
      </c>
      <c r="G39" s="7">
        <f>TEC_BIOTERISMO!E144</f>
        <v>3816.6624999999999</v>
      </c>
      <c r="H39" s="7">
        <f>(G39*D39)</f>
        <v>19083.3125</v>
      </c>
      <c r="I39" s="128">
        <f>(H39*12)</f>
        <v>228999.75</v>
      </c>
    </row>
    <row r="40" spans="1:9">
      <c r="A40" s="127">
        <v>37</v>
      </c>
      <c r="B40" s="137" t="s">
        <v>40</v>
      </c>
      <c r="C40" s="2">
        <v>44</v>
      </c>
      <c r="D40" s="2">
        <v>1</v>
      </c>
      <c r="E40" s="7">
        <f>TEC_NECROPSIA!E26</f>
        <v>1384.08</v>
      </c>
      <c r="F40" s="7">
        <f>TEC_NECROPSIA!E29</f>
        <v>1626.48</v>
      </c>
      <c r="G40" s="7">
        <f>TEC_NECROPSIA!E144</f>
        <v>3816.6624999999999</v>
      </c>
      <c r="H40" s="7">
        <f>(G40*D40)</f>
        <v>3816.6624999999999</v>
      </c>
      <c r="I40" s="128">
        <f>(H40*12)</f>
        <v>45799.95</v>
      </c>
    </row>
    <row r="41" spans="1:9">
      <c r="A41" s="125">
        <v>38</v>
      </c>
      <c r="B41" s="140" t="s">
        <v>254</v>
      </c>
      <c r="C41" s="119">
        <v>40</v>
      </c>
      <c r="D41" s="119">
        <v>1</v>
      </c>
      <c r="E41" s="120">
        <f>TEC_OPERAC_AUDIOVISUAIS!E26</f>
        <v>1499.82</v>
      </c>
      <c r="F41" s="120">
        <f>TEC_OPERAC_AUDIOVISUAIS!E29</f>
        <v>1499.82</v>
      </c>
      <c r="G41" s="120">
        <f>TEC_OPERAC_AUDIOVISUAIS!E144</f>
        <v>3023.8816666666662</v>
      </c>
      <c r="H41" s="120">
        <f t="shared" si="0"/>
        <v>3023.8816666666662</v>
      </c>
      <c r="I41" s="126">
        <f t="shared" si="1"/>
        <v>36286.579999999994</v>
      </c>
    </row>
    <row r="42" spans="1:9">
      <c r="A42" s="127">
        <v>39</v>
      </c>
      <c r="B42" s="137" t="s">
        <v>41</v>
      </c>
      <c r="C42" s="2">
        <v>44</v>
      </c>
      <c r="D42" s="2">
        <v>4</v>
      </c>
      <c r="E42" s="7">
        <f>TEC_PROTESE_DENTARIA!E26</f>
        <v>1384.08</v>
      </c>
      <c r="F42" s="7">
        <f>TEC_PROTESE_DENTARIA!E29</f>
        <v>1626.48</v>
      </c>
      <c r="G42" s="7">
        <f>TEC_PROTESE_DENTARIA!E144</f>
        <v>3793.1083333333336</v>
      </c>
      <c r="H42" s="7">
        <f>(G42*D42)</f>
        <v>15172.433333333334</v>
      </c>
      <c r="I42" s="128">
        <f>(H42*12)</f>
        <v>182069.2</v>
      </c>
    </row>
    <row r="43" spans="1:9">
      <c r="A43" s="125">
        <v>40</v>
      </c>
      <c r="B43" s="140" t="s">
        <v>253</v>
      </c>
      <c r="C43" s="119">
        <v>40</v>
      </c>
      <c r="D43" s="119">
        <v>1</v>
      </c>
      <c r="E43" s="120">
        <f>TEC_REDE_T.I!E26</f>
        <v>2676.08</v>
      </c>
      <c r="F43" s="120">
        <f>TEC_REDE_T.I!E29</f>
        <v>2676.08</v>
      </c>
      <c r="G43" s="120">
        <f>TEC_REDE_T.I!E144</f>
        <v>5775.2416666666659</v>
      </c>
      <c r="H43" s="120">
        <f t="shared" si="0"/>
        <v>5775.2416666666659</v>
      </c>
      <c r="I43" s="126">
        <f t="shared" si="1"/>
        <v>69302.899999999994</v>
      </c>
    </row>
    <row r="44" spans="1:9">
      <c r="A44" s="125">
        <v>41</v>
      </c>
      <c r="B44" s="140" t="s">
        <v>252</v>
      </c>
      <c r="C44" s="119">
        <v>40</v>
      </c>
      <c r="D44" s="119">
        <v>2</v>
      </c>
      <c r="E44" s="120">
        <f>TEC_SUPORTE_USUARIO_40!E26</f>
        <v>2395.9699999999998</v>
      </c>
      <c r="F44" s="120">
        <f>TEC_SUPORTE_USUARIO_40!E29</f>
        <v>2395.9699999999998</v>
      </c>
      <c r="G44" s="120">
        <f>TEC_SUPORTE_USUARIO_40!E144</f>
        <v>5245.501666666667</v>
      </c>
      <c r="H44" s="120">
        <f t="shared" si="0"/>
        <v>10491.003333333334</v>
      </c>
      <c r="I44" s="126">
        <f t="shared" si="1"/>
        <v>125892.04000000001</v>
      </c>
    </row>
    <row r="45" spans="1:9">
      <c r="A45" s="125">
        <v>42</v>
      </c>
      <c r="B45" s="140" t="s">
        <v>252</v>
      </c>
      <c r="C45" s="119">
        <v>44</v>
      </c>
      <c r="D45" s="119">
        <v>7</v>
      </c>
      <c r="E45" s="120">
        <f>TEC_SUPORTE_USUARIO_44!E26</f>
        <v>2635.57</v>
      </c>
      <c r="F45" s="120">
        <f>TEC_SUPORTE_USUARIO_44!E29</f>
        <v>2635.57</v>
      </c>
      <c r="G45" s="120">
        <f>TEC_SUPORTE_USUARIO_44!E144</f>
        <v>5699.0116666666672</v>
      </c>
      <c r="H45" s="120">
        <f t="shared" si="0"/>
        <v>39893.081666666672</v>
      </c>
      <c r="I45" s="126">
        <f t="shared" si="1"/>
        <v>478716.9800000001</v>
      </c>
    </row>
    <row r="46" spans="1:9">
      <c r="A46" s="131">
        <v>43</v>
      </c>
      <c r="B46" s="141" t="s">
        <v>42</v>
      </c>
      <c r="C46" s="4" t="s">
        <v>27</v>
      </c>
      <c r="D46" s="4">
        <v>4</v>
      </c>
      <c r="E46" s="8">
        <f>VIGIA_DIURNO!E26</f>
        <v>1684.96</v>
      </c>
      <c r="F46" s="8">
        <f>VIGIA_DIURNO!E29</f>
        <v>1684.96</v>
      </c>
      <c r="G46" s="8">
        <f>VIGIA_DIURNO!E145</f>
        <v>7735.05</v>
      </c>
      <c r="H46" s="7">
        <f t="shared" si="0"/>
        <v>30940.2</v>
      </c>
      <c r="I46" s="128">
        <f t="shared" si="1"/>
        <v>371282.4</v>
      </c>
    </row>
    <row r="47" spans="1:9">
      <c r="A47" s="132">
        <v>44</v>
      </c>
      <c r="B47" s="142" t="s">
        <v>43</v>
      </c>
      <c r="C47" s="5" t="s">
        <v>27</v>
      </c>
      <c r="D47" s="5">
        <v>1</v>
      </c>
      <c r="E47" s="9">
        <f>VIGIA_NOTURNO!E26</f>
        <v>1684.96</v>
      </c>
      <c r="F47" s="9">
        <f>VIGIA_NOTURNO!E29</f>
        <v>2018.0700000000002</v>
      </c>
      <c r="G47" s="9">
        <f>VIGIA_NOTURNO!E145</f>
        <v>9042.23</v>
      </c>
      <c r="H47" s="7">
        <f t="shared" si="0"/>
        <v>9042.23</v>
      </c>
      <c r="I47" s="128">
        <f t="shared" si="1"/>
        <v>108506.76</v>
      </c>
    </row>
    <row r="48" spans="1:9">
      <c r="A48" s="143">
        <v>45</v>
      </c>
      <c r="B48" s="144" t="s">
        <v>45</v>
      </c>
      <c r="C48" s="145">
        <v>40</v>
      </c>
      <c r="D48" s="145">
        <v>1</v>
      </c>
      <c r="E48" s="146">
        <f>WEBDESIGNER!E26</f>
        <v>1499.82</v>
      </c>
      <c r="F48" s="146">
        <f>WEBDESIGNER!E29</f>
        <v>1499.82</v>
      </c>
      <c r="G48" s="146">
        <f>WEBDESIGNER!E144</f>
        <v>3550.5216666666661</v>
      </c>
      <c r="H48" s="120">
        <f t="shared" si="0"/>
        <v>3550.5216666666661</v>
      </c>
      <c r="I48" s="126">
        <f t="shared" si="1"/>
        <v>42606.259999999995</v>
      </c>
    </row>
    <row r="49" spans="1:9" s="3" customFormat="1" ht="15" customHeight="1">
      <c r="A49" s="277" t="s">
        <v>44</v>
      </c>
      <c r="B49" s="278"/>
      <c r="C49" s="278"/>
      <c r="D49" s="147">
        <f>SUM(D4:D48)</f>
        <v>305</v>
      </c>
      <c r="E49" s="10"/>
      <c r="F49" s="10"/>
      <c r="G49" s="11">
        <f>SUM(G4:G48)</f>
        <v>204191.77233333336</v>
      </c>
      <c r="H49" s="11">
        <f>SUM(H4:H48)</f>
        <v>1362828.9366666668</v>
      </c>
      <c r="I49" s="133">
        <f>SUM(I4:I48)</f>
        <v>16353947.240000006</v>
      </c>
    </row>
    <row r="50" spans="1:9">
      <c r="A50" s="447" t="s">
        <v>258</v>
      </c>
      <c r="B50" s="448"/>
      <c r="C50" s="448"/>
      <c r="D50" s="448"/>
      <c r="E50" s="448"/>
      <c r="F50" s="448"/>
      <c r="G50" s="449"/>
      <c r="H50" s="450">
        <v>10000</v>
      </c>
      <c r="I50" s="451">
        <f>(H50*12)</f>
        <v>120000</v>
      </c>
    </row>
    <row r="51" spans="1:9" ht="15.75" thickBot="1">
      <c r="A51" s="282" t="s">
        <v>259</v>
      </c>
      <c r="B51" s="283"/>
      <c r="C51" s="283"/>
      <c r="D51" s="283"/>
      <c r="E51" s="283"/>
      <c r="F51" s="283"/>
      <c r="G51" s="283"/>
      <c r="H51" s="134">
        <f>SUM(H49:H50)</f>
        <v>1372828.9366666668</v>
      </c>
      <c r="I51" s="135">
        <f>SUM(I49:I50)</f>
        <v>16473947.240000006</v>
      </c>
    </row>
  </sheetData>
  <mergeCells count="5">
    <mergeCell ref="A49:C49"/>
    <mergeCell ref="A2:I2"/>
    <mergeCell ref="A50:G50"/>
    <mergeCell ref="A51:G51"/>
    <mergeCell ref="A1:I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I4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209</v>
      </c>
      <c r="E16" s="312"/>
    </row>
    <row r="17" spans="1:5">
      <c r="A17" s="21">
        <v>2</v>
      </c>
      <c r="B17" s="310" t="s">
        <v>57</v>
      </c>
      <c r="C17" s="310"/>
      <c r="D17" s="311"/>
      <c r="E17" s="312"/>
    </row>
    <row r="18" spans="1:5">
      <c r="A18" s="21">
        <v>3</v>
      </c>
      <c r="B18" s="310" t="s">
        <v>59</v>
      </c>
      <c r="C18" s="310"/>
      <c r="D18" s="331">
        <v>2705.24</v>
      </c>
      <c r="E18" s="332"/>
    </row>
    <row r="19" spans="1:5">
      <c r="A19" s="21">
        <v>4</v>
      </c>
      <c r="B19" s="310" t="s">
        <v>60</v>
      </c>
      <c r="C19" s="310"/>
      <c r="D19" s="443" t="s">
        <v>209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2705.24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2459.3000000000002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2459.3000000000002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204.94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273.25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478.19</v>
      </c>
    </row>
    <row r="37" spans="1:5">
      <c r="A37" s="340" t="s">
        <v>70</v>
      </c>
      <c r="B37" s="341"/>
      <c r="C37" s="341"/>
      <c r="D37" s="341"/>
      <c r="E37" s="42">
        <f>SUM(E36:E36)</f>
        <v>478.19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2459.3000000000002</v>
      </c>
    </row>
    <row r="39" spans="1:5">
      <c r="A39" s="342"/>
      <c r="B39" s="343"/>
      <c r="C39" s="343"/>
      <c r="D39" s="43" t="s">
        <v>86</v>
      </c>
      <c r="E39" s="45">
        <f>E37</f>
        <v>478.19</v>
      </c>
    </row>
    <row r="40" spans="1:5">
      <c r="A40" s="342"/>
      <c r="B40" s="343"/>
      <c r="C40" s="343"/>
      <c r="D40" s="43" t="s">
        <v>70</v>
      </c>
      <c r="E40" s="45">
        <f>SUM(E38:E39)</f>
        <v>2937.4900000000002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587.49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73.430000000000007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61.68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44.06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29.37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17.62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5.87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234.99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1054.5100000000002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14.93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375.25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478.19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1054.5100000000002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375.25</v>
      </c>
    </row>
    <row r="69" spans="1:5">
      <c r="A69" s="381" t="s">
        <v>70</v>
      </c>
      <c r="B69" s="382"/>
      <c r="C69" s="382"/>
      <c r="D69" s="383"/>
      <c r="E69" s="63">
        <f>SUM(E66:E68)</f>
        <v>1907.9500000000003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10.24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0.33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47.81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17.16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78</v>
      </c>
    </row>
    <row r="79" spans="1:5">
      <c r="A79" s="396" t="s">
        <v>70</v>
      </c>
      <c r="B79" s="397"/>
      <c r="C79" s="397"/>
      <c r="D79" s="397"/>
      <c r="E79" s="32">
        <f>SUM(E73:E78)</f>
        <v>153.54000000000002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2459.3000000000002</v>
      </c>
    </row>
    <row r="82" spans="1:5">
      <c r="A82" s="398"/>
      <c r="B82" s="399"/>
      <c r="C82" s="399"/>
      <c r="D82" s="65" t="s">
        <v>126</v>
      </c>
      <c r="E82" s="66">
        <f>E69</f>
        <v>1907.9500000000003</v>
      </c>
    </row>
    <row r="83" spans="1:5">
      <c r="A83" s="398"/>
      <c r="B83" s="399"/>
      <c r="C83" s="399"/>
      <c r="D83" s="65" t="s">
        <v>127</v>
      </c>
      <c r="E83" s="66">
        <f>E79</f>
        <v>153.54000000000002</v>
      </c>
    </row>
    <row r="84" spans="1:5">
      <c r="A84" s="398"/>
      <c r="B84" s="399"/>
      <c r="C84" s="399"/>
      <c r="D84" s="67" t="s">
        <v>113</v>
      </c>
      <c r="E84" s="45">
        <f>SUM(E81:E83)</f>
        <v>4520.79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41.85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25.11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1.25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15.06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5.0199999999999996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88.29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88.29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88.29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0.35916666666666663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2459.3000000000002</v>
      </c>
    </row>
    <row r="115" spans="1:5">
      <c r="A115" s="398"/>
      <c r="B115" s="399"/>
      <c r="C115" s="399"/>
      <c r="D115" s="65" t="s">
        <v>126</v>
      </c>
      <c r="E115" s="66">
        <f>E82</f>
        <v>1907.9500000000003</v>
      </c>
    </row>
    <row r="116" spans="1:5">
      <c r="A116" s="398"/>
      <c r="B116" s="399"/>
      <c r="C116" s="399"/>
      <c r="D116" s="65" t="s">
        <v>127</v>
      </c>
      <c r="E116" s="66">
        <f>E83</f>
        <v>153.54000000000002</v>
      </c>
    </row>
    <row r="117" spans="1:5">
      <c r="A117" s="398"/>
      <c r="B117" s="399"/>
      <c r="C117" s="399"/>
      <c r="D117" s="65" t="s">
        <v>152</v>
      </c>
      <c r="E117" s="66">
        <f>E104</f>
        <v>88.29</v>
      </c>
    </row>
    <row r="118" spans="1:5">
      <c r="A118" s="398"/>
      <c r="B118" s="399"/>
      <c r="C118" s="399"/>
      <c r="D118" s="65" t="s">
        <v>153</v>
      </c>
      <c r="E118" s="66">
        <f>E112</f>
        <v>0.35916666666666663</v>
      </c>
    </row>
    <row r="119" spans="1:5">
      <c r="A119" s="398"/>
      <c r="B119" s="399"/>
      <c r="C119" s="399"/>
      <c r="D119" s="67" t="s">
        <v>113</v>
      </c>
      <c r="E119" s="45">
        <f>SUM(E114:E118)</f>
        <v>4609.439166666667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230.47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120.99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4960.899166666667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5257.97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34.17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157.72999999999999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105.15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297.04999999999995</v>
      </c>
    </row>
    <row r="134" spans="1:5">
      <c r="A134" s="437" t="s">
        <v>113</v>
      </c>
      <c r="B134" s="438"/>
      <c r="C134" s="438"/>
      <c r="D134" s="439"/>
      <c r="E134" s="110">
        <f>E123+E124+E133</f>
        <v>648.51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2459.3000000000002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1907.9500000000003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153.54000000000002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88.29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0.35916666666666663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648.51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5257.9491666666672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2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210</v>
      </c>
      <c r="E16" s="312"/>
    </row>
    <row r="17" spans="1:5">
      <c r="A17" s="21">
        <v>2</v>
      </c>
      <c r="B17" s="310" t="s">
        <v>57</v>
      </c>
      <c r="C17" s="310"/>
      <c r="D17" s="311" t="s">
        <v>211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443" t="s">
        <v>210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2072.59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172.71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230.28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402.99</v>
      </c>
    </row>
    <row r="37" spans="1:5">
      <c r="A37" s="340" t="s">
        <v>70</v>
      </c>
      <c r="B37" s="341"/>
      <c r="C37" s="341"/>
      <c r="D37" s="341"/>
      <c r="E37" s="42">
        <f>SUM(E36:E36)</f>
        <v>402.99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2072.59</v>
      </c>
    </row>
    <row r="39" spans="1:5">
      <c r="A39" s="342"/>
      <c r="B39" s="343"/>
      <c r="C39" s="343"/>
      <c r="D39" s="43" t="s">
        <v>86</v>
      </c>
      <c r="E39" s="45">
        <f>E37</f>
        <v>402.99</v>
      </c>
    </row>
    <row r="40" spans="1:5">
      <c r="A40" s="342"/>
      <c r="B40" s="343"/>
      <c r="C40" s="343"/>
      <c r="D40" s="43" t="s">
        <v>70</v>
      </c>
      <c r="E40" s="45">
        <f>SUM(E38:E39)</f>
        <v>2475.58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495.11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61.88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51.98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37.130000000000003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24.75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14.85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4.95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198.04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888.69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402.99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888.69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1704.68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8.6300000000000008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0.28000000000000003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40.299999999999997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14.46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66</v>
      </c>
    </row>
    <row r="79" spans="1:5">
      <c r="A79" s="396" t="s">
        <v>70</v>
      </c>
      <c r="B79" s="397"/>
      <c r="C79" s="397"/>
      <c r="D79" s="397"/>
      <c r="E79" s="32">
        <f>SUM(E73:E78)</f>
        <v>129.66999999999999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2072.59</v>
      </c>
    </row>
    <row r="82" spans="1:5">
      <c r="A82" s="398"/>
      <c r="B82" s="399"/>
      <c r="C82" s="399"/>
      <c r="D82" s="65" t="s">
        <v>126</v>
      </c>
      <c r="E82" s="66">
        <f>E69</f>
        <v>1704.68</v>
      </c>
    </row>
    <row r="83" spans="1:5">
      <c r="A83" s="398"/>
      <c r="B83" s="399"/>
      <c r="C83" s="399"/>
      <c r="D83" s="65" t="s">
        <v>127</v>
      </c>
      <c r="E83" s="66">
        <f>E79</f>
        <v>129.66999999999999</v>
      </c>
    </row>
    <row r="84" spans="1:5">
      <c r="A84" s="398"/>
      <c r="B84" s="399"/>
      <c r="C84" s="399"/>
      <c r="D84" s="67" t="s">
        <v>113</v>
      </c>
      <c r="E84" s="45">
        <f>SUM(E81:E83)</f>
        <v>3906.9400000000005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36.17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21.7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13.02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4.34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76.31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76.31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76.31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Uniformes!B91/12</f>
        <v>50.926666666666669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Uniformes!C91/12</f>
        <v>11.556666666666667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62.555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2072.59</v>
      </c>
    </row>
    <row r="115" spans="1:5">
      <c r="A115" s="398"/>
      <c r="B115" s="399"/>
      <c r="C115" s="399"/>
      <c r="D115" s="65" t="s">
        <v>126</v>
      </c>
      <c r="E115" s="66">
        <f>E82</f>
        <v>1704.68</v>
      </c>
    </row>
    <row r="116" spans="1:5">
      <c r="A116" s="398"/>
      <c r="B116" s="399"/>
      <c r="C116" s="399"/>
      <c r="D116" s="65" t="s">
        <v>127</v>
      </c>
      <c r="E116" s="66">
        <f>E83</f>
        <v>129.66999999999999</v>
      </c>
    </row>
    <row r="117" spans="1:5">
      <c r="A117" s="398"/>
      <c r="B117" s="399"/>
      <c r="C117" s="399"/>
      <c r="D117" s="65" t="s">
        <v>152</v>
      </c>
      <c r="E117" s="66">
        <f>E104</f>
        <v>76.31</v>
      </c>
    </row>
    <row r="118" spans="1:5">
      <c r="A118" s="398"/>
      <c r="B118" s="399"/>
      <c r="C118" s="399"/>
      <c r="D118" s="65" t="s">
        <v>153</v>
      </c>
      <c r="E118" s="66">
        <f>E112</f>
        <v>62.555</v>
      </c>
    </row>
    <row r="119" spans="1:5">
      <c r="A119" s="398"/>
      <c r="B119" s="399"/>
      <c r="C119" s="399"/>
      <c r="D119" s="67" t="s">
        <v>113</v>
      </c>
      <c r="E119" s="45">
        <f>SUM(E114:E118)</f>
        <v>4045.8050000000003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202.29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106.2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4354.2950000000001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4615.04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29.99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138.44999999999999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92.3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260.74</v>
      </c>
    </row>
    <row r="134" spans="1:5">
      <c r="A134" s="437" t="s">
        <v>113</v>
      </c>
      <c r="B134" s="438"/>
      <c r="C134" s="438"/>
      <c r="D134" s="439"/>
      <c r="E134" s="110">
        <f>E123+E124+E133</f>
        <v>569.23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2072.59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1704.68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129.66999999999999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76.31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62.555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569.23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4615.0349999999999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212</v>
      </c>
      <c r="E16" s="312"/>
    </row>
    <row r="17" spans="1:5">
      <c r="A17" s="21">
        <v>2</v>
      </c>
      <c r="B17" s="310" t="s">
        <v>57</v>
      </c>
      <c r="C17" s="310"/>
      <c r="D17" s="311" t="s">
        <v>213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443" t="s">
        <v>212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2314.9900000000002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192.91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257.22000000000003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450.13</v>
      </c>
    </row>
    <row r="37" spans="1:5">
      <c r="A37" s="340" t="s">
        <v>70</v>
      </c>
      <c r="B37" s="341"/>
      <c r="C37" s="341"/>
      <c r="D37" s="341"/>
      <c r="E37" s="42">
        <f>SUM(E36:E36)</f>
        <v>450.13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2314.9900000000002</v>
      </c>
    </row>
    <row r="39" spans="1:5">
      <c r="A39" s="342"/>
      <c r="B39" s="343"/>
      <c r="C39" s="343"/>
      <c r="D39" s="43" t="s">
        <v>86</v>
      </c>
      <c r="E39" s="45">
        <f>E37</f>
        <v>450.13</v>
      </c>
    </row>
    <row r="40" spans="1:5">
      <c r="A40" s="342"/>
      <c r="B40" s="343"/>
      <c r="C40" s="343"/>
      <c r="D40" s="43" t="s">
        <v>70</v>
      </c>
      <c r="E40" s="45">
        <f>SUM(E38:E39)</f>
        <v>2765.1200000000003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553.02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69.12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58.06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41.47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27.65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16.59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5.53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221.2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992.6400000000001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450.13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992.6400000000001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1855.77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9.64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0.31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45.01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16.149999999999999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74</v>
      </c>
    </row>
    <row r="79" spans="1:5">
      <c r="A79" s="396" t="s">
        <v>70</v>
      </c>
      <c r="B79" s="397"/>
      <c r="C79" s="397"/>
      <c r="D79" s="397"/>
      <c r="E79" s="32">
        <f>SUM(E73:E78)</f>
        <v>145.11000000000001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2314.9900000000002</v>
      </c>
    </row>
    <row r="82" spans="1:5">
      <c r="A82" s="398"/>
      <c r="B82" s="399"/>
      <c r="C82" s="399"/>
      <c r="D82" s="65" t="s">
        <v>126</v>
      </c>
      <c r="E82" s="66">
        <f>E69</f>
        <v>1855.77</v>
      </c>
    </row>
    <row r="83" spans="1:5">
      <c r="A83" s="398"/>
      <c r="B83" s="399"/>
      <c r="C83" s="399"/>
      <c r="D83" s="65" t="s">
        <v>127</v>
      </c>
      <c r="E83" s="66">
        <f>E79</f>
        <v>145.11000000000001</v>
      </c>
    </row>
    <row r="84" spans="1:5">
      <c r="A84" s="398"/>
      <c r="B84" s="399"/>
      <c r="C84" s="399"/>
      <c r="D84" s="67" t="s">
        <v>113</v>
      </c>
      <c r="E84" s="45">
        <f>SUM(E81:E83)</f>
        <v>4315.87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39.96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23.97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1.19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14.38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4.79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84.29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84.29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84.29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Uniformes!B93/12</f>
        <v>55.226666666666667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Uniformes!C93/12</f>
        <v>11.556666666666667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66.855000000000004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2314.9900000000002</v>
      </c>
    </row>
    <row r="115" spans="1:5">
      <c r="A115" s="398"/>
      <c r="B115" s="399"/>
      <c r="C115" s="399"/>
      <c r="D115" s="65" t="s">
        <v>126</v>
      </c>
      <c r="E115" s="66">
        <f>E82</f>
        <v>1855.77</v>
      </c>
    </row>
    <row r="116" spans="1:5">
      <c r="A116" s="398"/>
      <c r="B116" s="399"/>
      <c r="C116" s="399"/>
      <c r="D116" s="65" t="s">
        <v>127</v>
      </c>
      <c r="E116" s="66">
        <f>E83</f>
        <v>145.11000000000001</v>
      </c>
    </row>
    <row r="117" spans="1:5">
      <c r="A117" s="398"/>
      <c r="B117" s="399"/>
      <c r="C117" s="399"/>
      <c r="D117" s="65" t="s">
        <v>152</v>
      </c>
      <c r="E117" s="66">
        <f>E104</f>
        <v>84.29</v>
      </c>
    </row>
    <row r="118" spans="1:5">
      <c r="A118" s="398"/>
      <c r="B118" s="399"/>
      <c r="C118" s="399"/>
      <c r="D118" s="65" t="s">
        <v>153</v>
      </c>
      <c r="E118" s="66">
        <f>E112</f>
        <v>66.855000000000004</v>
      </c>
    </row>
    <row r="119" spans="1:5">
      <c r="A119" s="398"/>
      <c r="B119" s="399"/>
      <c r="C119" s="399"/>
      <c r="D119" s="67" t="s">
        <v>113</v>
      </c>
      <c r="E119" s="45">
        <f>SUM(E114:E118)</f>
        <v>4467.0149999999994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223.35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117.25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4807.6149999999998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5095.51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33.119999999999997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152.86000000000001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101.91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287.89</v>
      </c>
    </row>
    <row r="134" spans="1:5">
      <c r="A134" s="437" t="s">
        <v>113</v>
      </c>
      <c r="B134" s="438"/>
      <c r="C134" s="438"/>
      <c r="D134" s="439"/>
      <c r="E134" s="110">
        <f>E123+E124+E133</f>
        <v>628.49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2314.9900000000002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1855.77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145.11000000000001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84.29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66.855000000000004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628.49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5095.5049999999992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214</v>
      </c>
      <c r="E16" s="312"/>
    </row>
    <row r="17" spans="1:5">
      <c r="A17" s="21">
        <v>2</v>
      </c>
      <c r="B17" s="310" t="s">
        <v>57</v>
      </c>
      <c r="C17" s="310"/>
      <c r="D17" s="311" t="s">
        <v>215</v>
      </c>
      <c r="E17" s="312"/>
    </row>
    <row r="18" spans="1:5">
      <c r="A18" s="21">
        <v>3</v>
      </c>
      <c r="B18" s="310" t="s">
        <v>59</v>
      </c>
      <c r="C18" s="310"/>
      <c r="D18" s="331">
        <v>1684.96</v>
      </c>
      <c r="E18" s="332"/>
    </row>
    <row r="19" spans="1:5">
      <c r="A19" s="21">
        <v>4</v>
      </c>
      <c r="B19" s="310" t="s">
        <v>60</v>
      </c>
      <c r="C19" s="310"/>
      <c r="D19" s="333" t="s">
        <v>214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1684.96</v>
      </c>
    </row>
    <row r="26" spans="1:5">
      <c r="A26" s="28" t="s">
        <v>71</v>
      </c>
      <c r="B26" s="330" t="s">
        <v>68</v>
      </c>
      <c r="C26" s="330"/>
      <c r="D26" s="29">
        <v>36</v>
      </c>
      <c r="E26" s="30">
        <f>TRUNC(E25*D26/44,2)</f>
        <v>1378.6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1378.6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114.88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153.16999999999999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268.04999999999995</v>
      </c>
    </row>
    <row r="37" spans="1:5">
      <c r="A37" s="340" t="s">
        <v>70</v>
      </c>
      <c r="B37" s="341"/>
      <c r="C37" s="341"/>
      <c r="D37" s="341"/>
      <c r="E37" s="42">
        <f>SUM(E36:E36)</f>
        <v>268.04999999999995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1378.6</v>
      </c>
    </row>
    <row r="39" spans="1:5">
      <c r="A39" s="342"/>
      <c r="B39" s="343"/>
      <c r="C39" s="343"/>
      <c r="D39" s="43" t="s">
        <v>86</v>
      </c>
      <c r="E39" s="45">
        <f>E37</f>
        <v>268.04999999999995</v>
      </c>
    </row>
    <row r="40" spans="1:5">
      <c r="A40" s="342"/>
      <c r="B40" s="343"/>
      <c r="C40" s="343"/>
      <c r="D40" s="43" t="s">
        <v>70</v>
      </c>
      <c r="E40" s="45">
        <f>SUM(E38:E39)</f>
        <v>1646.6499999999999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329.33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41.16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34.57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24.69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16.46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9.8699999999999992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3.29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131.72999999999999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591.1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79.78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0</v>
      </c>
    </row>
    <row r="58" spans="1:5">
      <c r="A58" s="388"/>
      <c r="B58" s="391"/>
      <c r="C58" s="392"/>
      <c r="D58" s="54">
        <v>0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81.78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268.04999999999995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591.1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81.78</v>
      </c>
    </row>
    <row r="69" spans="1:5">
      <c r="A69" s="381" t="s">
        <v>70</v>
      </c>
      <c r="B69" s="382"/>
      <c r="C69" s="382"/>
      <c r="D69" s="383"/>
      <c r="E69" s="63">
        <f>SUM(E66:E68)</f>
        <v>940.93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5.74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0.18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26.8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9.6199999999999992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44</v>
      </c>
    </row>
    <row r="79" spans="1:5">
      <c r="A79" s="396" t="s">
        <v>70</v>
      </c>
      <c r="B79" s="397"/>
      <c r="C79" s="397"/>
      <c r="D79" s="397"/>
      <c r="E79" s="32">
        <f>SUM(E73:E78)</f>
        <v>86.34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1378.6</v>
      </c>
    </row>
    <row r="82" spans="1:5">
      <c r="A82" s="398"/>
      <c r="B82" s="399"/>
      <c r="C82" s="399"/>
      <c r="D82" s="65" t="s">
        <v>126</v>
      </c>
      <c r="E82" s="66">
        <f>E69</f>
        <v>940.93</v>
      </c>
    </row>
    <row r="83" spans="1:5">
      <c r="A83" s="398"/>
      <c r="B83" s="399"/>
      <c r="C83" s="399"/>
      <c r="D83" s="65" t="s">
        <v>127</v>
      </c>
      <c r="E83" s="66">
        <f>E79</f>
        <v>86.34</v>
      </c>
    </row>
    <row r="84" spans="1:5">
      <c r="A84" s="398"/>
      <c r="B84" s="399"/>
      <c r="C84" s="399"/>
      <c r="D84" s="67" t="s">
        <v>113</v>
      </c>
      <c r="E84" s="45">
        <f>SUM(E81:E83)</f>
        <v>2405.87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22.27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13.36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0.66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8.01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2.67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46.969999999999992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46.969999999999992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46.969999999999992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Uniformes!B94/12</f>
        <v>92.660000000000011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93.019166666666678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1378.6</v>
      </c>
    </row>
    <row r="115" spans="1:5">
      <c r="A115" s="398"/>
      <c r="B115" s="399"/>
      <c r="C115" s="399"/>
      <c r="D115" s="65" t="s">
        <v>126</v>
      </c>
      <c r="E115" s="66">
        <f>E82</f>
        <v>940.93</v>
      </c>
    </row>
    <row r="116" spans="1:5">
      <c r="A116" s="398"/>
      <c r="B116" s="399"/>
      <c r="C116" s="399"/>
      <c r="D116" s="65" t="s">
        <v>127</v>
      </c>
      <c r="E116" s="66">
        <f>E83</f>
        <v>86.34</v>
      </c>
    </row>
    <row r="117" spans="1:5">
      <c r="A117" s="398"/>
      <c r="B117" s="399"/>
      <c r="C117" s="399"/>
      <c r="D117" s="65" t="s">
        <v>152</v>
      </c>
      <c r="E117" s="66">
        <f>E104</f>
        <v>46.969999999999992</v>
      </c>
    </row>
    <row r="118" spans="1:5">
      <c r="A118" s="398"/>
      <c r="B118" s="399"/>
      <c r="C118" s="399"/>
      <c r="D118" s="65" t="s">
        <v>153</v>
      </c>
      <c r="E118" s="66">
        <f>E112</f>
        <v>93.019166666666678</v>
      </c>
    </row>
    <row r="119" spans="1:5">
      <c r="A119" s="398"/>
      <c r="B119" s="399"/>
      <c r="C119" s="399"/>
      <c r="D119" s="67" t="s">
        <v>113</v>
      </c>
      <c r="E119" s="45">
        <f>SUM(E114:E118)</f>
        <v>2545.8591666666662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127.29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66.819999999999993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2739.9691666666663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2904.04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18.87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87.12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58.08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164.07</v>
      </c>
    </row>
    <row r="134" spans="1:5">
      <c r="A134" s="437" t="s">
        <v>113</v>
      </c>
      <c r="B134" s="438"/>
      <c r="C134" s="438"/>
      <c r="D134" s="439"/>
      <c r="E134" s="110">
        <f>E123+E124+E133</f>
        <v>358.18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1378.6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940.93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86.34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46.969999999999992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93.019166666666678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358.18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2904.039166666666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214</v>
      </c>
      <c r="E16" s="312"/>
    </row>
    <row r="17" spans="1:5">
      <c r="A17" s="21">
        <v>2</v>
      </c>
      <c r="B17" s="310" t="s">
        <v>57</v>
      </c>
      <c r="C17" s="310"/>
      <c r="D17" s="311" t="s">
        <v>215</v>
      </c>
      <c r="E17" s="312"/>
    </row>
    <row r="18" spans="1:5">
      <c r="A18" s="21">
        <v>3</v>
      </c>
      <c r="B18" s="310" t="s">
        <v>59</v>
      </c>
      <c r="C18" s="310"/>
      <c r="D18" s="331">
        <v>1684.96</v>
      </c>
      <c r="E18" s="332"/>
    </row>
    <row r="19" spans="1:5">
      <c r="A19" s="21">
        <v>4</v>
      </c>
      <c r="B19" s="310" t="s">
        <v>60</v>
      </c>
      <c r="C19" s="310"/>
      <c r="D19" s="333" t="s">
        <v>214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1684.96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1684.96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1684.96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140.41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187.21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327.62</v>
      </c>
    </row>
    <row r="37" spans="1:5">
      <c r="A37" s="340" t="s">
        <v>70</v>
      </c>
      <c r="B37" s="341"/>
      <c r="C37" s="341"/>
      <c r="D37" s="341"/>
      <c r="E37" s="42">
        <f>SUM(E36:E36)</f>
        <v>327.62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1684.96</v>
      </c>
    </row>
    <row r="39" spans="1:5">
      <c r="A39" s="342"/>
      <c r="B39" s="343"/>
      <c r="C39" s="343"/>
      <c r="D39" s="43" t="s">
        <v>86</v>
      </c>
      <c r="E39" s="45">
        <f>E37</f>
        <v>327.62</v>
      </c>
    </row>
    <row r="40" spans="1:5">
      <c r="A40" s="342"/>
      <c r="B40" s="343"/>
      <c r="C40" s="343"/>
      <c r="D40" s="43" t="s">
        <v>70</v>
      </c>
      <c r="E40" s="45">
        <f>SUM(E38:E39)</f>
        <v>2012.58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402.51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50.31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42.26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30.18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20.12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12.07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4.0199999999999996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161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722.47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15.21</v>
      </c>
      <c r="E54" s="366">
        <f>TRUNC(((D54*D55*D56))-($E$26*6%),2)</f>
        <v>17.54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261.61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281.15000000000003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327.62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722.47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281.15000000000003</v>
      </c>
    </row>
    <row r="69" spans="1:5">
      <c r="A69" s="381" t="s">
        <v>70</v>
      </c>
      <c r="B69" s="382"/>
      <c r="C69" s="382"/>
      <c r="D69" s="383"/>
      <c r="E69" s="63">
        <f>SUM(E66:E68)</f>
        <v>1331.2400000000002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7.02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32.76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11.76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53</v>
      </c>
    </row>
    <row r="79" spans="1:5">
      <c r="A79" s="396" t="s">
        <v>70</v>
      </c>
      <c r="B79" s="397"/>
      <c r="C79" s="397"/>
      <c r="D79" s="397"/>
      <c r="E79" s="32">
        <f>SUM(E73:E78)</f>
        <v>104.75999999999999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1684.96</v>
      </c>
    </row>
    <row r="82" spans="1:5">
      <c r="A82" s="398"/>
      <c r="B82" s="399"/>
      <c r="C82" s="399"/>
      <c r="D82" s="65" t="s">
        <v>126</v>
      </c>
      <c r="E82" s="66">
        <f>E69</f>
        <v>1331.2400000000002</v>
      </c>
    </row>
    <row r="83" spans="1:5">
      <c r="A83" s="398"/>
      <c r="B83" s="399"/>
      <c r="C83" s="399"/>
      <c r="D83" s="65" t="s">
        <v>127</v>
      </c>
      <c r="E83" s="66">
        <f>E79</f>
        <v>104.75999999999999</v>
      </c>
    </row>
    <row r="84" spans="1:5">
      <c r="A84" s="398"/>
      <c r="B84" s="399"/>
      <c r="C84" s="399"/>
      <c r="D84" s="67" t="s">
        <v>113</v>
      </c>
      <c r="E84" s="45">
        <f>SUM(E81:E83)</f>
        <v>3120.96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28.89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17.329999999999998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0.86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3.46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60.94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f>TRUNC(E26/210*1.5*D54)</f>
        <v>183</v>
      </c>
    </row>
    <row r="99" spans="1:5">
      <c r="A99" s="349" t="s">
        <v>70</v>
      </c>
      <c r="B99" s="350"/>
      <c r="C99" s="351"/>
      <c r="D99" s="76"/>
      <c r="E99" s="32">
        <f>SUM(E98)</f>
        <v>183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60.94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183</v>
      </c>
    </row>
    <row r="104" spans="1:5">
      <c r="A104" s="421" t="s">
        <v>70</v>
      </c>
      <c r="B104" s="422"/>
      <c r="C104" s="422"/>
      <c r="D104" s="423"/>
      <c r="E104" s="44">
        <f>SUM(E102:E103)</f>
        <v>243.94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Uniformes!B94/12</f>
        <v>92.660000000000011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93.019166666666678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1684.96</v>
      </c>
    </row>
    <row r="115" spans="1:5">
      <c r="A115" s="398"/>
      <c r="B115" s="399"/>
      <c r="C115" s="399"/>
      <c r="D115" s="65" t="s">
        <v>126</v>
      </c>
      <c r="E115" s="66">
        <f>E82</f>
        <v>1331.2400000000002</v>
      </c>
    </row>
    <row r="116" spans="1:5">
      <c r="A116" s="398"/>
      <c r="B116" s="399"/>
      <c r="C116" s="399"/>
      <c r="D116" s="65" t="s">
        <v>127</v>
      </c>
      <c r="E116" s="66">
        <f>E83</f>
        <v>104.75999999999999</v>
      </c>
    </row>
    <row r="117" spans="1:5">
      <c r="A117" s="398"/>
      <c r="B117" s="399"/>
      <c r="C117" s="399"/>
      <c r="D117" s="65" t="s">
        <v>152</v>
      </c>
      <c r="E117" s="66">
        <f>E104</f>
        <v>243.94</v>
      </c>
    </row>
    <row r="118" spans="1:5">
      <c r="A118" s="398"/>
      <c r="B118" s="399"/>
      <c r="C118" s="399"/>
      <c r="D118" s="65" t="s">
        <v>153</v>
      </c>
      <c r="E118" s="66">
        <f>E112</f>
        <v>93.019166666666678</v>
      </c>
    </row>
    <row r="119" spans="1:5">
      <c r="A119" s="398"/>
      <c r="B119" s="399"/>
      <c r="C119" s="399"/>
      <c r="D119" s="67" t="s">
        <v>113</v>
      </c>
      <c r="E119" s="45">
        <f>SUM(E114:E118)</f>
        <v>3457.9191666666666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172.89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90.77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3721.5791666666664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3944.44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25.63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118.33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78.88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222.84</v>
      </c>
    </row>
    <row r="134" spans="1:5">
      <c r="A134" s="437" t="s">
        <v>113</v>
      </c>
      <c r="B134" s="438"/>
      <c r="C134" s="438"/>
      <c r="D134" s="439"/>
      <c r="E134" s="110">
        <f>E123+E124+E133</f>
        <v>486.5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1684.96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1331.2400000000002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104.75999999999999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243.94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93.019166666666678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486.5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3944.4191666666666</v>
      </c>
    </row>
    <row r="145" spans="1:5" ht="15.75" thickBot="1">
      <c r="A145" s="430" t="s">
        <v>257</v>
      </c>
      <c r="B145" s="431"/>
      <c r="C145" s="431"/>
      <c r="D145" s="432"/>
      <c r="E145" s="118">
        <f>TRUNC(E144*2,2)</f>
        <v>7888.83</v>
      </c>
    </row>
  </sheetData>
  <mergeCells count="123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A12:B12"/>
    <mergeCell ref="D12:E12"/>
    <mergeCell ref="A13:E1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5:D145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214</v>
      </c>
      <c r="E16" s="312"/>
    </row>
    <row r="17" spans="1:5">
      <c r="A17" s="21">
        <v>2</v>
      </c>
      <c r="B17" s="310" t="s">
        <v>57</v>
      </c>
      <c r="C17" s="310"/>
      <c r="D17" s="311" t="s">
        <v>215</v>
      </c>
      <c r="E17" s="312"/>
    </row>
    <row r="18" spans="1:5">
      <c r="A18" s="21">
        <v>3</v>
      </c>
      <c r="B18" s="310" t="s">
        <v>59</v>
      </c>
      <c r="C18" s="310"/>
      <c r="D18" s="331">
        <v>1684.96</v>
      </c>
      <c r="E18" s="332"/>
    </row>
    <row r="19" spans="1:5">
      <c r="A19" s="21">
        <v>4</v>
      </c>
      <c r="B19" s="310" t="s">
        <v>60</v>
      </c>
      <c r="C19" s="310"/>
      <c r="D19" s="333" t="s">
        <v>214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1684.96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1684.96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1684.96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140.41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187.21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327.62</v>
      </c>
    </row>
    <row r="37" spans="1:5">
      <c r="A37" s="340" t="s">
        <v>70</v>
      </c>
      <c r="B37" s="341"/>
      <c r="C37" s="341"/>
      <c r="D37" s="341"/>
      <c r="E37" s="42">
        <f>SUM(E36:E36)</f>
        <v>327.62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1684.96</v>
      </c>
    </row>
    <row r="39" spans="1:5">
      <c r="A39" s="342"/>
      <c r="B39" s="343"/>
      <c r="C39" s="343"/>
      <c r="D39" s="43" t="s">
        <v>86</v>
      </c>
      <c r="E39" s="45">
        <f>E37</f>
        <v>327.62</v>
      </c>
    </row>
    <row r="40" spans="1:5">
      <c r="A40" s="342"/>
      <c r="B40" s="343"/>
      <c r="C40" s="343"/>
      <c r="D40" s="43" t="s">
        <v>70</v>
      </c>
      <c r="E40" s="45">
        <f>SUM(E38:E39)</f>
        <v>2012.58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402.51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50.31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42.26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30.18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20.12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12.07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4.0199999999999996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161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722.47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61.39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421.71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327.62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722.47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421.71</v>
      </c>
    </row>
    <row r="69" spans="1:5">
      <c r="A69" s="381" t="s">
        <v>70</v>
      </c>
      <c r="B69" s="382"/>
      <c r="C69" s="382"/>
      <c r="D69" s="383"/>
      <c r="E69" s="63">
        <f>SUM(E66:E68)</f>
        <v>1471.8000000000002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7.02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32.76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11.76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53</v>
      </c>
    </row>
    <row r="79" spans="1:5">
      <c r="A79" s="396" t="s">
        <v>70</v>
      </c>
      <c r="B79" s="397"/>
      <c r="C79" s="397"/>
      <c r="D79" s="397"/>
      <c r="E79" s="32">
        <f>SUM(E73:E78)</f>
        <v>104.75999999999999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1684.96</v>
      </c>
    </row>
    <row r="82" spans="1:5">
      <c r="A82" s="398"/>
      <c r="B82" s="399"/>
      <c r="C82" s="399"/>
      <c r="D82" s="65" t="s">
        <v>126</v>
      </c>
      <c r="E82" s="66">
        <f>E69</f>
        <v>1471.8000000000002</v>
      </c>
    </row>
    <row r="83" spans="1:5">
      <c r="A83" s="398"/>
      <c r="B83" s="399"/>
      <c r="C83" s="399"/>
      <c r="D83" s="65" t="s">
        <v>127</v>
      </c>
      <c r="E83" s="66">
        <f>E79</f>
        <v>104.75999999999999</v>
      </c>
    </row>
    <row r="84" spans="1:5">
      <c r="A84" s="398"/>
      <c r="B84" s="399"/>
      <c r="C84" s="399"/>
      <c r="D84" s="67" t="s">
        <v>113</v>
      </c>
      <c r="E84" s="45">
        <f>SUM(E81:E83)</f>
        <v>3261.5200000000004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30.19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18.11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10.87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3.62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63.689999999999991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63.689999999999991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63.689999999999991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Uniformes!B94/12</f>
        <v>92.660000000000011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93.019166666666678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1684.96</v>
      </c>
    </row>
    <row r="115" spans="1:5">
      <c r="A115" s="398"/>
      <c r="B115" s="399"/>
      <c r="C115" s="399"/>
      <c r="D115" s="65" t="s">
        <v>126</v>
      </c>
      <c r="E115" s="66">
        <f>E82</f>
        <v>1471.8000000000002</v>
      </c>
    </row>
    <row r="116" spans="1:5">
      <c r="A116" s="398"/>
      <c r="B116" s="399"/>
      <c r="C116" s="399"/>
      <c r="D116" s="65" t="s">
        <v>127</v>
      </c>
      <c r="E116" s="66">
        <f>E83</f>
        <v>104.75999999999999</v>
      </c>
    </row>
    <row r="117" spans="1:5">
      <c r="A117" s="398"/>
      <c r="B117" s="399"/>
      <c r="C117" s="399"/>
      <c r="D117" s="65" t="s">
        <v>152</v>
      </c>
      <c r="E117" s="66">
        <f>E104</f>
        <v>63.689999999999991</v>
      </c>
    </row>
    <row r="118" spans="1:5">
      <c r="A118" s="398"/>
      <c r="B118" s="399"/>
      <c r="C118" s="399"/>
      <c r="D118" s="65" t="s">
        <v>153</v>
      </c>
      <c r="E118" s="66">
        <f>E112</f>
        <v>93.019166666666678</v>
      </c>
    </row>
    <row r="119" spans="1:5">
      <c r="A119" s="398"/>
      <c r="B119" s="399"/>
      <c r="C119" s="399"/>
      <c r="D119" s="67" t="s">
        <v>113</v>
      </c>
      <c r="E119" s="45">
        <f>SUM(E114:E118)</f>
        <v>3418.229166666667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170.91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89.72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3678.8591666666666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3899.16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25.34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116.97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77.98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220.29000000000002</v>
      </c>
    </row>
    <row r="134" spans="1:5">
      <c r="A134" s="437" t="s">
        <v>113</v>
      </c>
      <c r="B134" s="438"/>
      <c r="C134" s="438"/>
      <c r="D134" s="439"/>
      <c r="E134" s="110">
        <f>E123+E124+E133</f>
        <v>480.92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1684.96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1471.8000000000002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104.75999999999999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63.689999999999991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93.019166666666678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480.92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3899.149166666667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3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216</v>
      </c>
      <c r="E16" s="312"/>
    </row>
    <row r="17" spans="1:5">
      <c r="A17" s="21">
        <v>2</v>
      </c>
      <c r="B17" s="310" t="s">
        <v>57</v>
      </c>
      <c r="C17" s="310"/>
      <c r="D17" s="311" t="s">
        <v>217</v>
      </c>
      <c r="E17" s="312"/>
    </row>
    <row r="18" spans="1:5">
      <c r="A18" s="21">
        <v>3</v>
      </c>
      <c r="B18" s="310" t="s">
        <v>59</v>
      </c>
      <c r="C18" s="310"/>
      <c r="D18" s="331">
        <v>2013.21</v>
      </c>
      <c r="E18" s="332"/>
    </row>
    <row r="19" spans="1:5">
      <c r="A19" s="21">
        <v>4</v>
      </c>
      <c r="B19" s="310" t="s">
        <v>60</v>
      </c>
      <c r="C19" s="310"/>
      <c r="D19" s="443" t="s">
        <v>216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2013.21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1830.19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2314.9900000000002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192.91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257.22000000000003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450.13</v>
      </c>
    </row>
    <row r="37" spans="1:5">
      <c r="A37" s="340" t="s">
        <v>70</v>
      </c>
      <c r="B37" s="341"/>
      <c r="C37" s="341"/>
      <c r="D37" s="341"/>
      <c r="E37" s="42">
        <f>SUM(E36:E36)</f>
        <v>450.13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2314.9900000000002</v>
      </c>
    </row>
    <row r="39" spans="1:5">
      <c r="A39" s="342"/>
      <c r="B39" s="343"/>
      <c r="C39" s="343"/>
      <c r="D39" s="43" t="s">
        <v>86</v>
      </c>
      <c r="E39" s="45">
        <f>E37</f>
        <v>450.13</v>
      </c>
    </row>
    <row r="40" spans="1:5">
      <c r="A40" s="342"/>
      <c r="B40" s="343"/>
      <c r="C40" s="343"/>
      <c r="D40" s="43" t="s">
        <v>70</v>
      </c>
      <c r="E40" s="45">
        <f>SUM(E38:E39)</f>
        <v>2765.1200000000003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553.02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69.12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58.06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41.47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27.65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16.59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5.53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221.2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992.6400000000001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52.68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450.13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992.6400000000001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413</v>
      </c>
    </row>
    <row r="69" spans="1:5">
      <c r="A69" s="381" t="s">
        <v>70</v>
      </c>
      <c r="B69" s="382"/>
      <c r="C69" s="382"/>
      <c r="D69" s="383"/>
      <c r="E69" s="63">
        <f>SUM(E66:E68)</f>
        <v>1855.77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9.64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0.31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45.01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16.149999999999999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74</v>
      </c>
    </row>
    <row r="79" spans="1:5">
      <c r="A79" s="396" t="s">
        <v>70</v>
      </c>
      <c r="B79" s="397"/>
      <c r="C79" s="397"/>
      <c r="D79" s="397"/>
      <c r="E79" s="32">
        <f>SUM(E73:E78)</f>
        <v>145.11000000000001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2314.9900000000002</v>
      </c>
    </row>
    <row r="82" spans="1:5">
      <c r="A82" s="398"/>
      <c r="B82" s="399"/>
      <c r="C82" s="399"/>
      <c r="D82" s="65" t="s">
        <v>126</v>
      </c>
      <c r="E82" s="66">
        <f>E69</f>
        <v>1855.77</v>
      </c>
    </row>
    <row r="83" spans="1:5">
      <c r="A83" s="398"/>
      <c r="B83" s="399"/>
      <c r="C83" s="399"/>
      <c r="D83" s="65" t="s">
        <v>127</v>
      </c>
      <c r="E83" s="66">
        <f>E79</f>
        <v>145.11000000000001</v>
      </c>
    </row>
    <row r="84" spans="1:5">
      <c r="A84" s="398"/>
      <c r="B84" s="399"/>
      <c r="C84" s="399"/>
      <c r="D84" s="67" t="s">
        <v>113</v>
      </c>
      <c r="E84" s="45">
        <f>SUM(E81:E83)</f>
        <v>4315.87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39.96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23.97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1.19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14.38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4.79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84.29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84.29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84.29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Uniformes!B95/12</f>
        <v>55.226666666666667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Uniformes!C95/12</f>
        <v>30.25333333333333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85.551666666666662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2314.9900000000002</v>
      </c>
    </row>
    <row r="115" spans="1:5">
      <c r="A115" s="398"/>
      <c r="B115" s="399"/>
      <c r="C115" s="399"/>
      <c r="D115" s="65" t="s">
        <v>126</v>
      </c>
      <c r="E115" s="66">
        <f>E82</f>
        <v>1855.77</v>
      </c>
    </row>
    <row r="116" spans="1:5">
      <c r="A116" s="398"/>
      <c r="B116" s="399"/>
      <c r="C116" s="399"/>
      <c r="D116" s="65" t="s">
        <v>127</v>
      </c>
      <c r="E116" s="66">
        <f>E83</f>
        <v>145.11000000000001</v>
      </c>
    </row>
    <row r="117" spans="1:5">
      <c r="A117" s="398"/>
      <c r="B117" s="399"/>
      <c r="C117" s="399"/>
      <c r="D117" s="65" t="s">
        <v>152</v>
      </c>
      <c r="E117" s="66">
        <f>E104</f>
        <v>84.29</v>
      </c>
    </row>
    <row r="118" spans="1:5">
      <c r="A118" s="398"/>
      <c r="B118" s="399"/>
      <c r="C118" s="399"/>
      <c r="D118" s="65" t="s">
        <v>153</v>
      </c>
      <c r="E118" s="66">
        <f>E112</f>
        <v>85.551666666666662</v>
      </c>
    </row>
    <row r="119" spans="1:5">
      <c r="A119" s="398"/>
      <c r="B119" s="399"/>
      <c r="C119" s="399"/>
      <c r="D119" s="67" t="s">
        <v>113</v>
      </c>
      <c r="E119" s="45">
        <f>SUM(E114:E118)</f>
        <v>4485.7116666666661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224.28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117.74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4827.7316666666657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5116.83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33.25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153.5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102.33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289.08</v>
      </c>
    </row>
    <row r="134" spans="1:5">
      <c r="A134" s="437" t="s">
        <v>113</v>
      </c>
      <c r="B134" s="438"/>
      <c r="C134" s="438"/>
      <c r="D134" s="439"/>
      <c r="E134" s="110">
        <f>E123+E124+E133</f>
        <v>631.09999999999991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2314.9900000000002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1855.77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145.11000000000001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84.29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85.551666666666662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631.09999999999991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5116.8116666666665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218</v>
      </c>
      <c r="E16" s="312"/>
    </row>
    <row r="17" spans="1:5">
      <c r="A17" s="21">
        <v>2</v>
      </c>
      <c r="B17" s="310" t="s">
        <v>57</v>
      </c>
      <c r="C17" s="310"/>
      <c r="D17" s="311" t="s">
        <v>219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218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1384.08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115.34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153.78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269.12</v>
      </c>
    </row>
    <row r="37" spans="1:5">
      <c r="A37" s="340" t="s">
        <v>70</v>
      </c>
      <c r="B37" s="341"/>
      <c r="C37" s="341"/>
      <c r="D37" s="341"/>
      <c r="E37" s="42">
        <f>SUM(E36:E36)</f>
        <v>269.12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1384.08</v>
      </c>
    </row>
    <row r="39" spans="1:5">
      <c r="A39" s="342"/>
      <c r="B39" s="343"/>
      <c r="C39" s="343"/>
      <c r="D39" s="43" t="s">
        <v>86</v>
      </c>
      <c r="E39" s="45">
        <f>E37</f>
        <v>269.12</v>
      </c>
    </row>
    <row r="40" spans="1:5">
      <c r="A40" s="342"/>
      <c r="B40" s="343"/>
      <c r="C40" s="343"/>
      <c r="D40" s="43" t="s">
        <v>70</v>
      </c>
      <c r="E40" s="45">
        <f>SUM(E38:E39)</f>
        <v>1653.1999999999998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330.64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41.33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34.71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24.79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16.53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9.91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132.25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593.46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269.12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593.46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1302.3499999999999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5.76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0.18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26.91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9.66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44</v>
      </c>
    </row>
    <row r="79" spans="1:5">
      <c r="A79" s="396" t="s">
        <v>70</v>
      </c>
      <c r="B79" s="397"/>
      <c r="C79" s="397"/>
      <c r="D79" s="397"/>
      <c r="E79" s="32">
        <f>SUM(E73:E78)</f>
        <v>86.51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1384.08</v>
      </c>
    </row>
    <row r="82" spans="1:5">
      <c r="A82" s="398"/>
      <c r="B82" s="399"/>
      <c r="C82" s="399"/>
      <c r="D82" s="65" t="s">
        <v>126</v>
      </c>
      <c r="E82" s="66">
        <f>E69</f>
        <v>1302.3499999999999</v>
      </c>
    </row>
    <row r="83" spans="1:5">
      <c r="A83" s="398"/>
      <c r="B83" s="399"/>
      <c r="C83" s="399"/>
      <c r="D83" s="65" t="s">
        <v>127</v>
      </c>
      <c r="E83" s="66">
        <f>E79</f>
        <v>86.51</v>
      </c>
    </row>
    <row r="84" spans="1:5">
      <c r="A84" s="398"/>
      <c r="B84" s="399"/>
      <c r="C84" s="399"/>
      <c r="D84" s="67" t="s">
        <v>113</v>
      </c>
      <c r="E84" s="45">
        <f>SUM(E81:E83)</f>
        <v>2772.94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25.67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15.4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0.77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9.24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3.08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54.160000000000004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54.160000000000004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54.160000000000004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1384.08</v>
      </c>
    </row>
    <row r="115" spans="1:5">
      <c r="A115" s="398"/>
      <c r="B115" s="399"/>
      <c r="C115" s="399"/>
      <c r="D115" s="65" t="s">
        <v>126</v>
      </c>
      <c r="E115" s="66">
        <f>E82</f>
        <v>1302.3499999999999</v>
      </c>
    </row>
    <row r="116" spans="1:5">
      <c r="A116" s="398"/>
      <c r="B116" s="399"/>
      <c r="C116" s="399"/>
      <c r="D116" s="65" t="s">
        <v>127</v>
      </c>
      <c r="E116" s="66">
        <f>E83</f>
        <v>86.51</v>
      </c>
    </row>
    <row r="117" spans="1:5">
      <c r="A117" s="398"/>
      <c r="B117" s="399"/>
      <c r="C117" s="399"/>
      <c r="D117" s="65" t="s">
        <v>152</v>
      </c>
      <c r="E117" s="66">
        <f>E104</f>
        <v>54.160000000000004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2886.2383333333332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144.31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75.760000000000005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3106.3083333333334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3292.32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21.4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98.76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65.84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186</v>
      </c>
    </row>
    <row r="134" spans="1:5">
      <c r="A134" s="437" t="s">
        <v>113</v>
      </c>
      <c r="B134" s="438"/>
      <c r="C134" s="438"/>
      <c r="D134" s="439"/>
      <c r="E134" s="110">
        <f>E123+E124+E133</f>
        <v>406.07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1384.08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1302.3499999999999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86.51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54.160000000000004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406.07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3292.3083333333334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8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218</v>
      </c>
      <c r="E16" s="312"/>
    </row>
    <row r="17" spans="1:5">
      <c r="A17" s="21">
        <v>2</v>
      </c>
      <c r="B17" s="310" t="s">
        <v>57</v>
      </c>
      <c r="C17" s="310"/>
      <c r="D17" s="311" t="s">
        <v>219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218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3303.1383333333333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165.15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86.7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3554.9883333333332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3767.87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24.49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113.03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75.349999999999994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212.87</v>
      </c>
    </row>
    <row r="134" spans="1:5">
      <c r="A134" s="437" t="s">
        <v>113</v>
      </c>
      <c r="B134" s="438"/>
      <c r="C134" s="438"/>
      <c r="D134" s="439"/>
      <c r="E134" s="110">
        <f>E123+E124+E133</f>
        <v>464.72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464.72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3767.8583333333336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18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218</v>
      </c>
      <c r="E16" s="312"/>
    </row>
    <row r="17" spans="1:5">
      <c r="A17" s="21">
        <v>2</v>
      </c>
      <c r="B17" s="310" t="s">
        <v>57</v>
      </c>
      <c r="C17" s="310"/>
      <c r="D17" s="311" t="s">
        <v>219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218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1868.8799999999999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155.74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207.65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363.39</v>
      </c>
    </row>
    <row r="37" spans="1:5">
      <c r="A37" s="340" t="s">
        <v>70</v>
      </c>
      <c r="B37" s="341"/>
      <c r="C37" s="341"/>
      <c r="D37" s="341"/>
      <c r="E37" s="42">
        <f>SUM(E36:E36)</f>
        <v>363.39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1868.8799999999999</v>
      </c>
    </row>
    <row r="39" spans="1:5">
      <c r="A39" s="342"/>
      <c r="B39" s="343"/>
      <c r="C39" s="343"/>
      <c r="D39" s="43" t="s">
        <v>86</v>
      </c>
      <c r="E39" s="45">
        <f>E37</f>
        <v>363.39</v>
      </c>
    </row>
    <row r="40" spans="1:5">
      <c r="A40" s="342"/>
      <c r="B40" s="343"/>
      <c r="C40" s="343"/>
      <c r="D40" s="43" t="s">
        <v>70</v>
      </c>
      <c r="E40" s="45">
        <f>SUM(E38:E39)</f>
        <v>2232.27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446.45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55.8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46.87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33.479999999999997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22.32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13.39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4.46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178.58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801.35000000000014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363.39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801.35000000000014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1604.5100000000002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7.78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0.25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36.33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13.04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59</v>
      </c>
    </row>
    <row r="79" spans="1:5">
      <c r="A79" s="396" t="s">
        <v>70</v>
      </c>
      <c r="B79" s="397"/>
      <c r="C79" s="397"/>
      <c r="D79" s="397"/>
      <c r="E79" s="32">
        <f>SUM(E73:E78)</f>
        <v>116.4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1868.8799999999999</v>
      </c>
    </row>
    <row r="82" spans="1:5">
      <c r="A82" s="398"/>
      <c r="B82" s="399"/>
      <c r="C82" s="399"/>
      <c r="D82" s="65" t="s">
        <v>126</v>
      </c>
      <c r="E82" s="66">
        <f>E69</f>
        <v>1604.5100000000002</v>
      </c>
    </row>
    <row r="83" spans="1:5">
      <c r="A83" s="398"/>
      <c r="B83" s="399"/>
      <c r="C83" s="399"/>
      <c r="D83" s="65" t="s">
        <v>127</v>
      </c>
      <c r="E83" s="66">
        <f>E79</f>
        <v>116.4</v>
      </c>
    </row>
    <row r="84" spans="1:5">
      <c r="A84" s="398"/>
      <c r="B84" s="399"/>
      <c r="C84" s="399"/>
      <c r="D84" s="67" t="s">
        <v>113</v>
      </c>
      <c r="E84" s="45">
        <f>SUM(E81:E83)</f>
        <v>3589.7900000000004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33.229999999999997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19.940000000000001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0.99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11.96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3.98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70.100000000000009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70.100000000000009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70.100000000000009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1868.8799999999999</v>
      </c>
    </row>
    <row r="115" spans="1:5">
      <c r="A115" s="398"/>
      <c r="B115" s="399"/>
      <c r="C115" s="399"/>
      <c r="D115" s="65" t="s">
        <v>126</v>
      </c>
      <c r="E115" s="66">
        <f>E82</f>
        <v>1604.5100000000002</v>
      </c>
    </row>
    <row r="116" spans="1:5">
      <c r="A116" s="398"/>
      <c r="B116" s="399"/>
      <c r="C116" s="399"/>
      <c r="D116" s="65" t="s">
        <v>127</v>
      </c>
      <c r="E116" s="66">
        <f>E83</f>
        <v>116.4</v>
      </c>
    </row>
    <row r="117" spans="1:5">
      <c r="A117" s="398"/>
      <c r="B117" s="399"/>
      <c r="C117" s="399"/>
      <c r="D117" s="65" t="s">
        <v>152</v>
      </c>
      <c r="E117" s="66">
        <f>E104</f>
        <v>70.100000000000009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3719.0283333333336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185.95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97.62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4002.5983333333334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4242.28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27.57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127.26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84.84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239.67000000000002</v>
      </c>
    </row>
    <row r="134" spans="1:5">
      <c r="A134" s="437" t="s">
        <v>113</v>
      </c>
      <c r="B134" s="438"/>
      <c r="C134" s="438"/>
      <c r="D134" s="439"/>
      <c r="E134" s="110">
        <f>E123+E124+E133</f>
        <v>523.24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1868.8799999999999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1604.5100000000002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116.4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70.100000000000009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523.24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4242.2683333333334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44"/>
  <sheetViews>
    <sheetView topLeftCell="A106" zoomScaleNormal="100"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8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241</v>
      </c>
      <c r="B13" s="320"/>
      <c r="C13" s="320"/>
      <c r="D13" s="320"/>
      <c r="E13" s="321"/>
    </row>
    <row r="14" spans="1:5">
      <c r="A14" s="303" t="s">
        <v>242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186</v>
      </c>
      <c r="E16" s="312"/>
    </row>
    <row r="17" spans="1:5">
      <c r="A17" s="21">
        <v>2</v>
      </c>
      <c r="B17" s="310" t="s">
        <v>57</v>
      </c>
      <c r="C17" s="310"/>
      <c r="D17" s="311" t="s">
        <v>187</v>
      </c>
      <c r="E17" s="312"/>
    </row>
    <row r="18" spans="1:5">
      <c r="A18" s="21">
        <v>3</v>
      </c>
      <c r="B18" s="310" t="s">
        <v>59</v>
      </c>
      <c r="C18" s="310"/>
      <c r="D18" s="331">
        <v>1649.81</v>
      </c>
      <c r="E18" s="332"/>
    </row>
    <row r="19" spans="1:5">
      <c r="A19" s="21">
        <v>4</v>
      </c>
      <c r="B19" s="310" t="s">
        <v>60</v>
      </c>
      <c r="C19" s="310"/>
      <c r="D19" s="333" t="s">
        <v>186</v>
      </c>
      <c r="E19" s="334"/>
    </row>
    <row r="20" spans="1:5">
      <c r="A20" s="21">
        <v>5</v>
      </c>
      <c r="B20" s="330" t="s">
        <v>61</v>
      </c>
      <c r="C20" s="330"/>
      <c r="D20" s="335" t="s">
        <v>251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1649.81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1499.82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1499.82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124.98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166.64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291.62</v>
      </c>
    </row>
    <row r="37" spans="1:5">
      <c r="A37" s="340" t="s">
        <v>70</v>
      </c>
      <c r="B37" s="341"/>
      <c r="C37" s="341"/>
      <c r="D37" s="341"/>
      <c r="E37" s="42">
        <f>SUM(E36:E36)</f>
        <v>291.62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1499.82</v>
      </c>
    </row>
    <row r="39" spans="1:5">
      <c r="A39" s="342"/>
      <c r="B39" s="343"/>
      <c r="C39" s="343"/>
      <c r="D39" s="43" t="s">
        <v>86</v>
      </c>
      <c r="E39" s="45">
        <f>E37</f>
        <v>291.62</v>
      </c>
    </row>
    <row r="40" spans="1:5">
      <c r="A40" s="342"/>
      <c r="B40" s="343"/>
      <c r="C40" s="343"/>
      <c r="D40" s="43" t="s">
        <v>70</v>
      </c>
      <c r="E40" s="45">
        <f>SUM(E38:E39)</f>
        <v>1791.44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358.28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44.78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37.619999999999997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26.87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17.91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10.74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3.58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143.31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643.08999999999992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72.5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22.88</v>
      </c>
      <c r="E57" s="393">
        <f>TRUNC((D54*D57*D58),2)</f>
        <v>452.82</v>
      </c>
    </row>
    <row r="58" spans="1:5">
      <c r="A58" s="388"/>
      <c r="B58" s="391"/>
      <c r="C58" s="392"/>
      <c r="D58" s="54">
        <v>0.95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0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525.31999999999994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291.62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643.08999999999992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525.31999999999994</v>
      </c>
    </row>
    <row r="69" spans="1:5">
      <c r="A69" s="381" t="s">
        <v>70</v>
      </c>
      <c r="B69" s="382"/>
      <c r="C69" s="382"/>
      <c r="D69" s="383"/>
      <c r="E69" s="63">
        <f>SUM(E66:E68)</f>
        <v>1460.0299999999997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6.24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29.16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10.46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47</v>
      </c>
    </row>
    <row r="79" spans="1:5">
      <c r="A79" s="396" t="s">
        <v>70</v>
      </c>
      <c r="B79" s="397"/>
      <c r="C79" s="397"/>
      <c r="D79" s="397"/>
      <c r="E79" s="32">
        <f>SUM(E73:E78)</f>
        <v>93.06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1499.82</v>
      </c>
    </row>
    <row r="82" spans="1:5">
      <c r="A82" s="398"/>
      <c r="B82" s="399"/>
      <c r="C82" s="399"/>
      <c r="D82" s="65" t="s">
        <v>126</v>
      </c>
      <c r="E82" s="66">
        <f>E69</f>
        <v>1460.0299999999997</v>
      </c>
    </row>
    <row r="83" spans="1:5">
      <c r="A83" s="398"/>
      <c r="B83" s="399"/>
      <c r="C83" s="399"/>
      <c r="D83" s="65" t="s">
        <v>127</v>
      </c>
      <c r="E83" s="66">
        <f>E79</f>
        <v>93.06</v>
      </c>
    </row>
    <row r="84" spans="1:5">
      <c r="A84" s="398"/>
      <c r="B84" s="399"/>
      <c r="C84" s="399"/>
      <c r="D84" s="67" t="s">
        <v>113</v>
      </c>
      <c r="E84" s="45">
        <f>SUM(E81:E83)</f>
        <v>3052.9099999999994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28.26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16.96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0.84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10.17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3.39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59.620000000000005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59.620000000000005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59.620000000000005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7.166666666666667E-2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1499.82</v>
      </c>
    </row>
    <row r="115" spans="1:5">
      <c r="A115" s="398"/>
      <c r="B115" s="399"/>
      <c r="C115" s="399"/>
      <c r="D115" s="65" t="s">
        <v>126</v>
      </c>
      <c r="E115" s="66">
        <f>E82</f>
        <v>1460.0299999999997</v>
      </c>
    </row>
    <row r="116" spans="1:5">
      <c r="A116" s="398"/>
      <c r="B116" s="399"/>
      <c r="C116" s="399"/>
      <c r="D116" s="65" t="s">
        <v>127</v>
      </c>
      <c r="E116" s="66">
        <f>E83</f>
        <v>93.06</v>
      </c>
    </row>
    <row r="117" spans="1:5">
      <c r="A117" s="398"/>
      <c r="B117" s="399"/>
      <c r="C117" s="399"/>
      <c r="D117" s="65" t="s">
        <v>152</v>
      </c>
      <c r="E117" s="66">
        <f>E104</f>
        <v>59.620000000000005</v>
      </c>
    </row>
    <row r="118" spans="1:5">
      <c r="A118" s="398"/>
      <c r="B118" s="399"/>
      <c r="C118" s="399"/>
      <c r="D118" s="65" t="s">
        <v>153</v>
      </c>
      <c r="E118" s="66">
        <f>E112</f>
        <v>7.166666666666667E-2</v>
      </c>
    </row>
    <row r="119" spans="1:5">
      <c r="A119" s="398"/>
      <c r="B119" s="399"/>
      <c r="C119" s="399"/>
      <c r="D119" s="67" t="s">
        <v>113</v>
      </c>
      <c r="E119" s="45">
        <f>SUM(E114:E118)</f>
        <v>3112.601666666666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155.63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81.7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3349.9316666666659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3550.53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23.07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106.51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71.010000000000005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200.59000000000003</v>
      </c>
    </row>
    <row r="134" spans="1:5">
      <c r="A134" s="437" t="s">
        <v>113</v>
      </c>
      <c r="B134" s="438"/>
      <c r="C134" s="438"/>
      <c r="D134" s="439"/>
      <c r="E134" s="110">
        <f>E123+E124+E133</f>
        <v>437.92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1499.82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1460.0299999999997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93.06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59.620000000000005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7.166666666666667E-2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437.92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3550.5216666666661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  <pageSetup paperSize="9" scale="91" orientation="portrait" horizontalDpi="360" verticalDpi="360" r:id="rId2"/>
  <rowBreaks count="2" manualBreakCount="2">
    <brk id="51" max="16383" man="1"/>
    <brk id="10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218</v>
      </c>
      <c r="E16" s="312"/>
    </row>
    <row r="17" spans="1:5">
      <c r="A17" s="21">
        <v>2</v>
      </c>
      <c r="B17" s="310" t="s">
        <v>57</v>
      </c>
      <c r="C17" s="310"/>
      <c r="D17" s="311" t="s">
        <v>219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218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TRUNC(D21*D27,2)</f>
        <v>484.8</v>
      </c>
    </row>
    <row r="28" spans="1:5">
      <c r="A28" s="28" t="s">
        <v>76</v>
      </c>
      <c r="B28" s="330" t="s">
        <v>220</v>
      </c>
      <c r="C28" s="330"/>
      <c r="D28" s="31">
        <v>0.39</v>
      </c>
      <c r="E28" s="30">
        <f>TRUNC(E26/220*D28*1*D54*1.5,2)</f>
        <v>76.67</v>
      </c>
    </row>
    <row r="29" spans="1:5">
      <c r="A29" s="349" t="s">
        <v>70</v>
      </c>
      <c r="B29" s="350"/>
      <c r="C29" s="350"/>
      <c r="D29" s="351"/>
      <c r="E29" s="32">
        <f>SUM(E26:E28)</f>
        <v>1945.55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162.12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216.17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378.28999999999996</v>
      </c>
    </row>
    <row r="37" spans="1:5">
      <c r="A37" s="340" t="s">
        <v>70</v>
      </c>
      <c r="B37" s="341"/>
      <c r="C37" s="341"/>
      <c r="D37" s="341"/>
      <c r="E37" s="42">
        <f>SUM(E36:E36)</f>
        <v>378.28999999999996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1945.55</v>
      </c>
    </row>
    <row r="39" spans="1:5">
      <c r="A39" s="342"/>
      <c r="B39" s="343"/>
      <c r="C39" s="343"/>
      <c r="D39" s="43" t="s">
        <v>86</v>
      </c>
      <c r="E39" s="45">
        <f>E37</f>
        <v>378.28999999999996</v>
      </c>
    </row>
    <row r="40" spans="1:5">
      <c r="A40" s="342"/>
      <c r="B40" s="343"/>
      <c r="C40" s="343"/>
      <c r="D40" s="43" t="s">
        <v>70</v>
      </c>
      <c r="E40" s="45">
        <f>SUM(E38:E39)</f>
        <v>2323.84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464.76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58.09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48.8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34.85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23.23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13.94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4.6399999999999997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185.9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834.21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378.28999999999996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834.21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1652.27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8.1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0.26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37.83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13.58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62</v>
      </c>
    </row>
    <row r="79" spans="1:5">
      <c r="A79" s="396" t="s">
        <v>70</v>
      </c>
      <c r="B79" s="397"/>
      <c r="C79" s="397"/>
      <c r="D79" s="397"/>
      <c r="E79" s="32">
        <f>SUM(E73:E78)</f>
        <v>121.77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1945.55</v>
      </c>
    </row>
    <row r="82" spans="1:5">
      <c r="A82" s="398"/>
      <c r="B82" s="399"/>
      <c r="C82" s="399"/>
      <c r="D82" s="65" t="s">
        <v>126</v>
      </c>
      <c r="E82" s="66">
        <f>E69</f>
        <v>1652.27</v>
      </c>
    </row>
    <row r="83" spans="1:5">
      <c r="A83" s="398"/>
      <c r="B83" s="399"/>
      <c r="C83" s="399"/>
      <c r="D83" s="65" t="s">
        <v>127</v>
      </c>
      <c r="E83" s="66">
        <f>E79</f>
        <v>121.77</v>
      </c>
    </row>
    <row r="84" spans="1:5">
      <c r="A84" s="398"/>
      <c r="B84" s="399"/>
      <c r="C84" s="399"/>
      <c r="D84" s="67" t="s">
        <v>113</v>
      </c>
      <c r="E84" s="45">
        <f>SUM(E81:E83)</f>
        <v>3719.5899999999997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34.44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20.66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1.03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12.39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4.13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72.649999999999991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72.649999999999991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72.649999999999991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1945.55</v>
      </c>
    </row>
    <row r="115" spans="1:5">
      <c r="A115" s="398"/>
      <c r="B115" s="399"/>
      <c r="C115" s="399"/>
      <c r="D115" s="65" t="s">
        <v>126</v>
      </c>
      <c r="E115" s="66">
        <f>E82</f>
        <v>1652.27</v>
      </c>
    </row>
    <row r="116" spans="1:5">
      <c r="A116" s="398"/>
      <c r="B116" s="399"/>
      <c r="C116" s="399"/>
      <c r="D116" s="65" t="s">
        <v>127</v>
      </c>
      <c r="E116" s="66">
        <f>E83</f>
        <v>121.77</v>
      </c>
    </row>
    <row r="117" spans="1:5">
      <c r="A117" s="398"/>
      <c r="B117" s="399"/>
      <c r="C117" s="399"/>
      <c r="D117" s="65" t="s">
        <v>152</v>
      </c>
      <c r="E117" s="66">
        <f>E104</f>
        <v>72.649999999999991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3851.3783333333331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192.56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101.09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4145.0283333333327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4393.24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28.55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131.79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87.86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248.2</v>
      </c>
    </row>
    <row r="134" spans="1:5">
      <c r="A134" s="437" t="s">
        <v>113</v>
      </c>
      <c r="B134" s="438"/>
      <c r="C134" s="438"/>
      <c r="D134" s="439"/>
      <c r="E134" s="110">
        <f>E123+E124+E133</f>
        <v>541.84999999999991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1945.55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1652.27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121.77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72.649999999999991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541.84999999999991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4393.2283333333326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54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221</v>
      </c>
      <c r="E16" s="312"/>
    </row>
    <row r="17" spans="1:5">
      <c r="A17" s="21">
        <v>2</v>
      </c>
      <c r="B17" s="310" t="s">
        <v>57</v>
      </c>
      <c r="C17" s="310"/>
      <c r="D17" s="311" t="s">
        <v>219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221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Uniformes!B83/12</f>
        <v>68.843333333333334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Uniformes!C83/12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81.268333333333345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81.268333333333345</v>
      </c>
    </row>
    <row r="119" spans="1:5">
      <c r="A119" s="398"/>
      <c r="B119" s="399"/>
      <c r="C119" s="399"/>
      <c r="D119" s="67" t="s">
        <v>113</v>
      </c>
      <c r="E119" s="45">
        <f>SUM(E114:E118)</f>
        <v>3325.2683333333334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166.26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87.28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3578.8083333333338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3793.11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24.65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113.79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75.86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214.3</v>
      </c>
    </row>
    <row r="134" spans="1:5">
      <c r="A134" s="437" t="s">
        <v>113</v>
      </c>
      <c r="B134" s="438"/>
      <c r="C134" s="438"/>
      <c r="D134" s="439"/>
      <c r="E134" s="110">
        <f>E123+E124+E133</f>
        <v>467.84000000000003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81.268333333333345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467.84000000000003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3793.1083333333336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221</v>
      </c>
      <c r="E16" s="312"/>
    </row>
    <row r="17" spans="1:5">
      <c r="A17" s="21">
        <v>2</v>
      </c>
      <c r="B17" s="310" t="s">
        <v>57</v>
      </c>
      <c r="C17" s="310"/>
      <c r="D17" s="311" t="s">
        <v>219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221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0.4</v>
      </c>
      <c r="E27" s="30">
        <f>D21*D27</f>
        <v>484.8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1868.8799999999999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155.74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207.65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363.39</v>
      </c>
    </row>
    <row r="37" spans="1:5">
      <c r="A37" s="340" t="s">
        <v>70</v>
      </c>
      <c r="B37" s="341"/>
      <c r="C37" s="341"/>
      <c r="D37" s="341"/>
      <c r="E37" s="42">
        <f>SUM(E36:E36)</f>
        <v>363.39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1868.8799999999999</v>
      </c>
    </row>
    <row r="39" spans="1:5">
      <c r="A39" s="342"/>
      <c r="B39" s="343"/>
      <c r="C39" s="343"/>
      <c r="D39" s="43" t="s">
        <v>86</v>
      </c>
      <c r="E39" s="45">
        <f>E37</f>
        <v>363.39</v>
      </c>
    </row>
    <row r="40" spans="1:5">
      <c r="A40" s="342"/>
      <c r="B40" s="343"/>
      <c r="C40" s="343"/>
      <c r="D40" s="43" t="s">
        <v>70</v>
      </c>
      <c r="E40" s="45">
        <f>SUM(E38:E39)</f>
        <v>2232.27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446.45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55.8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46.87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33.479999999999997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22.32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13.39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4.46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178.58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801.35000000000014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363.39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801.35000000000014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1604.5100000000002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7.78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0.25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36.33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13.04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59</v>
      </c>
    </row>
    <row r="79" spans="1:5">
      <c r="A79" s="396" t="s">
        <v>70</v>
      </c>
      <c r="B79" s="397"/>
      <c r="C79" s="397"/>
      <c r="D79" s="397"/>
      <c r="E79" s="32">
        <f>SUM(E73:E78)</f>
        <v>116.4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1868.8799999999999</v>
      </c>
    </row>
    <row r="82" spans="1:5">
      <c r="A82" s="398"/>
      <c r="B82" s="399"/>
      <c r="C82" s="399"/>
      <c r="D82" s="65" t="s">
        <v>126</v>
      </c>
      <c r="E82" s="66">
        <f>E69</f>
        <v>1604.5100000000002</v>
      </c>
    </row>
    <row r="83" spans="1:5">
      <c r="A83" s="398"/>
      <c r="B83" s="399"/>
      <c r="C83" s="399"/>
      <c r="D83" s="65" t="s">
        <v>127</v>
      </c>
      <c r="E83" s="66">
        <f>E79</f>
        <v>116.4</v>
      </c>
    </row>
    <row r="84" spans="1:5">
      <c r="A84" s="398"/>
      <c r="B84" s="399"/>
      <c r="C84" s="399"/>
      <c r="D84" s="67" t="s">
        <v>113</v>
      </c>
      <c r="E84" s="45">
        <f>SUM(E81:E83)</f>
        <v>3589.7900000000004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33.229999999999997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19.940000000000001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0.99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11.96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3.98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70.100000000000009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70.100000000000009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70.100000000000009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Uniformes!B83/12</f>
        <v>68.843333333333334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Uniformes!C83/12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81.268333333333345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1868.8799999999999</v>
      </c>
    </row>
    <row r="115" spans="1:5">
      <c r="A115" s="398"/>
      <c r="B115" s="399"/>
      <c r="C115" s="399"/>
      <c r="D115" s="65" t="s">
        <v>126</v>
      </c>
      <c r="E115" s="66">
        <f>E82</f>
        <v>1604.5100000000002</v>
      </c>
    </row>
    <row r="116" spans="1:5">
      <c r="A116" s="398"/>
      <c r="B116" s="399"/>
      <c r="C116" s="399"/>
      <c r="D116" s="65" t="s">
        <v>127</v>
      </c>
      <c r="E116" s="66">
        <f>E83</f>
        <v>116.4</v>
      </c>
    </row>
    <row r="117" spans="1:5">
      <c r="A117" s="398"/>
      <c r="B117" s="399"/>
      <c r="C117" s="399"/>
      <c r="D117" s="65" t="s">
        <v>152</v>
      </c>
      <c r="E117" s="66">
        <f>E104</f>
        <v>70.100000000000009</v>
      </c>
    </row>
    <row r="118" spans="1:5">
      <c r="A118" s="398"/>
      <c r="B118" s="399"/>
      <c r="C118" s="399"/>
      <c r="D118" s="65" t="s">
        <v>153</v>
      </c>
      <c r="E118" s="66">
        <f>E112</f>
        <v>81.268333333333345</v>
      </c>
    </row>
    <row r="119" spans="1:5">
      <c r="A119" s="398"/>
      <c r="B119" s="399"/>
      <c r="C119" s="399"/>
      <c r="D119" s="67" t="s">
        <v>113</v>
      </c>
      <c r="E119" s="45">
        <f>SUM(E114:E118)</f>
        <v>3741.1583333333338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187.05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98.2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4026.4083333333338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4267.5200000000004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27.73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128.02000000000001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85.35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241.1</v>
      </c>
    </row>
    <row r="134" spans="1:5">
      <c r="A134" s="437" t="s">
        <v>113</v>
      </c>
      <c r="B134" s="438"/>
      <c r="C134" s="438"/>
      <c r="D134" s="439"/>
      <c r="E134" s="110">
        <f>E123+E124+E133</f>
        <v>526.35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1868.8799999999999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1604.5100000000002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116.4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70.100000000000009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81.268333333333345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526.35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4267.5083333333341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2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222</v>
      </c>
      <c r="E16" s="312"/>
    </row>
    <row r="17" spans="1:5">
      <c r="A17" s="21">
        <v>2</v>
      </c>
      <c r="B17" s="310" t="s">
        <v>57</v>
      </c>
      <c r="C17" s="310"/>
      <c r="D17" s="311" t="s">
        <v>223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222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1258.25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1258.25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104.85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139.80000000000001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244.65</v>
      </c>
    </row>
    <row r="37" spans="1:5">
      <c r="A37" s="340" t="s">
        <v>70</v>
      </c>
      <c r="B37" s="341"/>
      <c r="C37" s="341"/>
      <c r="D37" s="341"/>
      <c r="E37" s="42">
        <f>SUM(E36:E36)</f>
        <v>244.65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1258.25</v>
      </c>
    </row>
    <row r="39" spans="1:5">
      <c r="A39" s="342"/>
      <c r="B39" s="343"/>
      <c r="C39" s="343"/>
      <c r="D39" s="43" t="s">
        <v>86</v>
      </c>
      <c r="E39" s="45">
        <f>E37</f>
        <v>244.65</v>
      </c>
    </row>
    <row r="40" spans="1:5">
      <c r="A40" s="342"/>
      <c r="B40" s="343"/>
      <c r="C40" s="343"/>
      <c r="D40" s="43" t="s">
        <v>70</v>
      </c>
      <c r="E40" s="45">
        <f>SUM(E38:E39)</f>
        <v>1502.9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300.58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37.57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31.56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22.54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15.02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9.01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120.23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539.51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87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447.32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244.65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539.51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447.32</v>
      </c>
    </row>
    <row r="69" spans="1:5">
      <c r="A69" s="381" t="s">
        <v>70</v>
      </c>
      <c r="B69" s="382"/>
      <c r="C69" s="382"/>
      <c r="D69" s="383"/>
      <c r="E69" s="63">
        <f>SUM(E66:E68)</f>
        <v>1231.48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5.24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0.17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24.46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8.7799999999999994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40</v>
      </c>
    </row>
    <row r="79" spans="1:5">
      <c r="A79" s="396" t="s">
        <v>70</v>
      </c>
      <c r="B79" s="397"/>
      <c r="C79" s="397"/>
      <c r="D79" s="397"/>
      <c r="E79" s="32">
        <f>SUM(E73:E78)</f>
        <v>78.650000000000006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1258.25</v>
      </c>
    </row>
    <row r="82" spans="1:5">
      <c r="A82" s="398"/>
      <c r="B82" s="399"/>
      <c r="C82" s="399"/>
      <c r="D82" s="65" t="s">
        <v>126</v>
      </c>
      <c r="E82" s="66">
        <f>E69</f>
        <v>1231.48</v>
      </c>
    </row>
    <row r="83" spans="1:5">
      <c r="A83" s="398"/>
      <c r="B83" s="399"/>
      <c r="C83" s="399"/>
      <c r="D83" s="65" t="s">
        <v>127</v>
      </c>
      <c r="E83" s="66">
        <f>E79</f>
        <v>78.650000000000006</v>
      </c>
    </row>
    <row r="84" spans="1:5">
      <c r="A84" s="398"/>
      <c r="B84" s="399"/>
      <c r="C84" s="399"/>
      <c r="D84" s="67" t="s">
        <v>113</v>
      </c>
      <c r="E84" s="45">
        <f>SUM(E81:E83)</f>
        <v>2568.38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23.78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14.26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0.71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8.56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2.85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50.160000000000004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50.160000000000004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50.160000000000004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Uniformes!B91/12</f>
        <v>50.926666666666669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Uniformes!C91/12</f>
        <v>11.556666666666667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62.555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1258.25</v>
      </c>
    </row>
    <row r="115" spans="1:5">
      <c r="A115" s="398"/>
      <c r="B115" s="399"/>
      <c r="C115" s="399"/>
      <c r="D115" s="65" t="s">
        <v>126</v>
      </c>
      <c r="E115" s="66">
        <f>E82</f>
        <v>1231.48</v>
      </c>
    </row>
    <row r="116" spans="1:5">
      <c r="A116" s="398"/>
      <c r="B116" s="399"/>
      <c r="C116" s="399"/>
      <c r="D116" s="65" t="s">
        <v>127</v>
      </c>
      <c r="E116" s="66">
        <f>E83</f>
        <v>78.650000000000006</v>
      </c>
    </row>
    <row r="117" spans="1:5">
      <c r="A117" s="398"/>
      <c r="B117" s="399"/>
      <c r="C117" s="399"/>
      <c r="D117" s="65" t="s">
        <v>152</v>
      </c>
      <c r="E117" s="66">
        <f>E104</f>
        <v>50.160000000000004</v>
      </c>
    </row>
    <row r="118" spans="1:5">
      <c r="A118" s="398"/>
      <c r="B118" s="399"/>
      <c r="C118" s="399"/>
      <c r="D118" s="65" t="s">
        <v>153</v>
      </c>
      <c r="E118" s="66">
        <f>E112</f>
        <v>62.555</v>
      </c>
    </row>
    <row r="119" spans="1:5">
      <c r="A119" s="398"/>
      <c r="B119" s="399"/>
      <c r="C119" s="399"/>
      <c r="D119" s="67" t="s">
        <v>113</v>
      </c>
      <c r="E119" s="45">
        <f>SUM(E114:E118)</f>
        <v>2681.0949999999998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134.05000000000001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70.37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2885.5149999999999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3058.3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19.87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91.74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61.16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172.76999999999998</v>
      </c>
    </row>
    <row r="134" spans="1:5">
      <c r="A134" s="437" t="s">
        <v>113</v>
      </c>
      <c r="B134" s="438"/>
      <c r="C134" s="438"/>
      <c r="D134" s="439"/>
      <c r="E134" s="110">
        <f>E123+E124+E133</f>
        <v>377.19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1258.25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1231.48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78.650000000000006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50.160000000000004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62.555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377.19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3058.2849999999999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224</v>
      </c>
      <c r="E16" s="312"/>
    </row>
    <row r="17" spans="1:5">
      <c r="A17" s="21">
        <v>2</v>
      </c>
      <c r="B17" s="310" t="s">
        <v>57</v>
      </c>
      <c r="C17" s="310"/>
      <c r="D17" s="311" t="s">
        <v>225</v>
      </c>
      <c r="E17" s="312"/>
    </row>
    <row r="18" spans="1:5">
      <c r="A18" s="21">
        <v>3</v>
      </c>
      <c r="B18" s="310" t="s">
        <v>59</v>
      </c>
      <c r="C18" s="310"/>
      <c r="D18" s="331">
        <v>2303.16</v>
      </c>
      <c r="E18" s="332"/>
    </row>
    <row r="19" spans="1:5">
      <c r="A19" s="21">
        <v>4</v>
      </c>
      <c r="B19" s="310" t="s">
        <v>60</v>
      </c>
      <c r="C19" s="310"/>
      <c r="D19" s="333" t="s">
        <v>224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2303.16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2093.7800000000002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2093.7800000000002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174.48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232.64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407.12</v>
      </c>
    </row>
    <row r="37" spans="1:5">
      <c r="A37" s="340" t="s">
        <v>70</v>
      </c>
      <c r="B37" s="341"/>
      <c r="C37" s="341"/>
      <c r="D37" s="341"/>
      <c r="E37" s="42">
        <f>SUM(E36:E36)</f>
        <v>407.12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2093.7800000000002</v>
      </c>
    </row>
    <row r="39" spans="1:5">
      <c r="A39" s="342"/>
      <c r="B39" s="343"/>
      <c r="C39" s="343"/>
      <c r="D39" s="43" t="s">
        <v>86</v>
      </c>
      <c r="E39" s="45">
        <f>E37</f>
        <v>407.12</v>
      </c>
    </row>
    <row r="40" spans="1:5">
      <c r="A40" s="342"/>
      <c r="B40" s="343"/>
      <c r="C40" s="343"/>
      <c r="D40" s="43" t="s">
        <v>70</v>
      </c>
      <c r="E40" s="45">
        <f>SUM(E38:E39)</f>
        <v>2500.9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500.18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62.52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52.51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37.51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25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200.07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897.79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36.869999999999997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397.19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407.12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897.79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397.19</v>
      </c>
    </row>
    <row r="69" spans="1:5">
      <c r="A69" s="381" t="s">
        <v>70</v>
      </c>
      <c r="B69" s="382"/>
      <c r="C69" s="382"/>
      <c r="D69" s="383"/>
      <c r="E69" s="63">
        <f>SUM(E66:E68)</f>
        <v>1702.1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8.7200000000000006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0.28000000000000003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40.71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14.61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67</v>
      </c>
    </row>
    <row r="79" spans="1:5">
      <c r="A79" s="396" t="s">
        <v>70</v>
      </c>
      <c r="B79" s="397"/>
      <c r="C79" s="397"/>
      <c r="D79" s="397"/>
      <c r="E79" s="32">
        <f>SUM(E73:E78)</f>
        <v>131.32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2093.7800000000002</v>
      </c>
    </row>
    <row r="82" spans="1:5">
      <c r="A82" s="398"/>
      <c r="B82" s="399"/>
      <c r="C82" s="399"/>
      <c r="D82" s="65" t="s">
        <v>126</v>
      </c>
      <c r="E82" s="66">
        <f>E69</f>
        <v>1702.1</v>
      </c>
    </row>
    <row r="83" spans="1:5">
      <c r="A83" s="398"/>
      <c r="B83" s="399"/>
      <c r="C83" s="399"/>
      <c r="D83" s="65" t="s">
        <v>127</v>
      </c>
      <c r="E83" s="66">
        <f>E79</f>
        <v>131.32</v>
      </c>
    </row>
    <row r="84" spans="1:5">
      <c r="A84" s="398"/>
      <c r="B84" s="399"/>
      <c r="C84" s="399"/>
      <c r="D84" s="67" t="s">
        <v>113</v>
      </c>
      <c r="E84" s="45">
        <f>SUM(E81:E83)</f>
        <v>3927.2000000000003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36.36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21.81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1.0900000000000001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13.09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4.3600000000000003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76.710000000000008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76.710000000000008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76.710000000000008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Uniformes!B94/12</f>
        <v>92.660000000000011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93.019166666666678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2093.7800000000002</v>
      </c>
    </row>
    <row r="115" spans="1:5">
      <c r="A115" s="398"/>
      <c r="B115" s="399"/>
      <c r="C115" s="399"/>
      <c r="D115" s="65" t="s">
        <v>126</v>
      </c>
      <c r="E115" s="66">
        <f>E82</f>
        <v>1702.1</v>
      </c>
    </row>
    <row r="116" spans="1:5">
      <c r="A116" s="398"/>
      <c r="B116" s="399"/>
      <c r="C116" s="399"/>
      <c r="D116" s="65" t="s">
        <v>127</v>
      </c>
      <c r="E116" s="66">
        <f>E83</f>
        <v>131.32</v>
      </c>
    </row>
    <row r="117" spans="1:5">
      <c r="A117" s="398"/>
      <c r="B117" s="399"/>
      <c r="C117" s="399"/>
      <c r="D117" s="65" t="s">
        <v>152</v>
      </c>
      <c r="E117" s="66">
        <f>E104</f>
        <v>76.710000000000008</v>
      </c>
    </row>
    <row r="118" spans="1:5">
      <c r="A118" s="398"/>
      <c r="B118" s="399"/>
      <c r="C118" s="399"/>
      <c r="D118" s="65" t="s">
        <v>153</v>
      </c>
      <c r="E118" s="66">
        <f>E112</f>
        <v>93.019166666666678</v>
      </c>
    </row>
    <row r="119" spans="1:5">
      <c r="A119" s="398"/>
      <c r="B119" s="399"/>
      <c r="C119" s="399"/>
      <c r="D119" s="67" t="s">
        <v>113</v>
      </c>
      <c r="E119" s="45">
        <f>SUM(E114:E118)</f>
        <v>4096.9291666666668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204.84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107.54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4409.3091666666669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4673.3500000000004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30.37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140.19999999999999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93.46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264.02999999999997</v>
      </c>
    </row>
    <row r="134" spans="1:5">
      <c r="A134" s="437" t="s">
        <v>113</v>
      </c>
      <c r="B134" s="438"/>
      <c r="C134" s="438"/>
      <c r="D134" s="439"/>
      <c r="E134" s="110">
        <f>E123+E124+E133</f>
        <v>576.41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2093.7800000000002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1702.1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131.32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76.710000000000008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93.019166666666678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576.41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4673.3391666666666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226</v>
      </c>
      <c r="E16" s="312"/>
    </row>
    <row r="17" spans="1:5">
      <c r="A17" s="21">
        <v>2</v>
      </c>
      <c r="B17" s="310" t="s">
        <v>57</v>
      </c>
      <c r="C17" s="310"/>
      <c r="D17" s="311" t="s">
        <v>227</v>
      </c>
      <c r="E17" s="312"/>
    </row>
    <row r="18" spans="1:5">
      <c r="A18" s="21">
        <v>3</v>
      </c>
      <c r="B18" s="310" t="s">
        <v>59</v>
      </c>
      <c r="C18" s="310"/>
      <c r="D18" s="331">
        <v>1843.6</v>
      </c>
      <c r="E18" s="332"/>
    </row>
    <row r="19" spans="1:5">
      <c r="A19" s="21">
        <v>4</v>
      </c>
      <c r="B19" s="310" t="s">
        <v>60</v>
      </c>
      <c r="C19" s="310"/>
      <c r="D19" s="333" t="s">
        <v>226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1843.6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1843.6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2086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173.83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231.77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405.6</v>
      </c>
    </row>
    <row r="37" spans="1:5">
      <c r="A37" s="340" t="s">
        <v>70</v>
      </c>
      <c r="B37" s="341"/>
      <c r="C37" s="341"/>
      <c r="D37" s="341"/>
      <c r="E37" s="42">
        <f>SUM(E36:E36)</f>
        <v>405.6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2086</v>
      </c>
    </row>
    <row r="39" spans="1:5">
      <c r="A39" s="342"/>
      <c r="B39" s="343"/>
      <c r="C39" s="343"/>
      <c r="D39" s="43" t="s">
        <v>86</v>
      </c>
      <c r="E39" s="45">
        <f>E37</f>
        <v>405.6</v>
      </c>
    </row>
    <row r="40" spans="1:5">
      <c r="A40" s="342"/>
      <c r="B40" s="343"/>
      <c r="C40" s="343"/>
      <c r="D40" s="43" t="s">
        <v>70</v>
      </c>
      <c r="E40" s="45">
        <f>SUM(E38:E39)</f>
        <v>2491.6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498.32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62.29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52.32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37.369999999999997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24.91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14.94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4.9800000000000004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199.32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894.45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51.88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412.2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405.6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894.45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412.2</v>
      </c>
    </row>
    <row r="69" spans="1:5">
      <c r="A69" s="381" t="s">
        <v>70</v>
      </c>
      <c r="B69" s="382"/>
      <c r="C69" s="382"/>
      <c r="D69" s="383"/>
      <c r="E69" s="63">
        <f>SUM(E66:E68)</f>
        <v>1712.2500000000002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8.69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0.28000000000000003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40.56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14.56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66</v>
      </c>
    </row>
    <row r="79" spans="1:5">
      <c r="A79" s="396" t="s">
        <v>70</v>
      </c>
      <c r="B79" s="397"/>
      <c r="C79" s="397"/>
      <c r="D79" s="397"/>
      <c r="E79" s="32">
        <f>SUM(E73:E78)</f>
        <v>130.09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2086</v>
      </c>
    </row>
    <row r="82" spans="1:5">
      <c r="A82" s="398"/>
      <c r="B82" s="399"/>
      <c r="C82" s="399"/>
      <c r="D82" s="65" t="s">
        <v>126</v>
      </c>
      <c r="E82" s="66">
        <f>E69</f>
        <v>1712.2500000000002</v>
      </c>
    </row>
    <row r="83" spans="1:5">
      <c r="A83" s="398"/>
      <c r="B83" s="399"/>
      <c r="C83" s="399"/>
      <c r="D83" s="65" t="s">
        <v>127</v>
      </c>
      <c r="E83" s="66">
        <f>E79</f>
        <v>130.09</v>
      </c>
    </row>
    <row r="84" spans="1:5">
      <c r="A84" s="398"/>
      <c r="B84" s="399"/>
      <c r="C84" s="399"/>
      <c r="D84" s="67" t="s">
        <v>113</v>
      </c>
      <c r="E84" s="45">
        <f>SUM(E81:E83)</f>
        <v>3928.34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36.369999999999997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21.82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1.0900000000000001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13.09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4.3600000000000003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76.73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76.73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76.73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Uniformes!B82/12</f>
        <v>89.2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Uniformes!C82/12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101.91250000000001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2086</v>
      </c>
    </row>
    <row r="115" spans="1:5">
      <c r="A115" s="398"/>
      <c r="B115" s="399"/>
      <c r="C115" s="399"/>
      <c r="D115" s="65" t="s">
        <v>126</v>
      </c>
      <c r="E115" s="66">
        <f>E82</f>
        <v>1712.2500000000002</v>
      </c>
    </row>
    <row r="116" spans="1:5">
      <c r="A116" s="398"/>
      <c r="B116" s="399"/>
      <c r="C116" s="399"/>
      <c r="D116" s="65" t="s">
        <v>127</v>
      </c>
      <c r="E116" s="66">
        <f>E83</f>
        <v>130.09</v>
      </c>
    </row>
    <row r="117" spans="1:5">
      <c r="A117" s="398"/>
      <c r="B117" s="399"/>
      <c r="C117" s="399"/>
      <c r="D117" s="65" t="s">
        <v>152</v>
      </c>
      <c r="E117" s="66">
        <f>E104</f>
        <v>76.73</v>
      </c>
    </row>
    <row r="118" spans="1:5">
      <c r="A118" s="398"/>
      <c r="B118" s="399"/>
      <c r="C118" s="399"/>
      <c r="D118" s="65" t="s">
        <v>153</v>
      </c>
      <c r="E118" s="66">
        <f>E112</f>
        <v>101.91250000000001</v>
      </c>
    </row>
    <row r="119" spans="1:5">
      <c r="A119" s="398"/>
      <c r="B119" s="399"/>
      <c r="C119" s="399"/>
      <c r="D119" s="67" t="s">
        <v>113</v>
      </c>
      <c r="E119" s="45">
        <f>SUM(E114:E118)</f>
        <v>4106.9825000000001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205.34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107.8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4420.1225000000004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4684.8100000000004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30.45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140.54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93.69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264.67999999999995</v>
      </c>
    </row>
    <row r="134" spans="1:5">
      <c r="A134" s="437" t="s">
        <v>113</v>
      </c>
      <c r="B134" s="438"/>
      <c r="C134" s="438"/>
      <c r="D134" s="439"/>
      <c r="E134" s="110">
        <f>E123+E124+E133</f>
        <v>577.81999999999994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2086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1712.2500000000002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130.09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76.73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101.91250000000001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577.81999999999994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4684.8024999999998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228</v>
      </c>
      <c r="E16" s="312"/>
    </row>
    <row r="17" spans="1:5">
      <c r="A17" s="21">
        <v>2</v>
      </c>
      <c r="B17" s="310" t="s">
        <v>57</v>
      </c>
      <c r="C17" s="310"/>
      <c r="D17" s="311" t="s">
        <v>229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228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1258.25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1500.65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125.05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166.73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291.77999999999997</v>
      </c>
    </row>
    <row r="37" spans="1:5">
      <c r="A37" s="340" t="s">
        <v>70</v>
      </c>
      <c r="B37" s="341"/>
      <c r="C37" s="341"/>
      <c r="D37" s="341"/>
      <c r="E37" s="42">
        <f>SUM(E36:E36)</f>
        <v>291.77999999999997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1500.65</v>
      </c>
    </row>
    <row r="39" spans="1:5">
      <c r="A39" s="342"/>
      <c r="B39" s="343"/>
      <c r="C39" s="343"/>
      <c r="D39" s="43" t="s">
        <v>86</v>
      </c>
      <c r="E39" s="45">
        <f>E37</f>
        <v>291.77999999999997</v>
      </c>
    </row>
    <row r="40" spans="1:5">
      <c r="A40" s="342"/>
      <c r="B40" s="343"/>
      <c r="C40" s="343"/>
      <c r="D40" s="43" t="s">
        <v>70</v>
      </c>
      <c r="E40" s="45">
        <f>SUM(E38:E39)</f>
        <v>1792.43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358.48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44.81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37.64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26.88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17.920000000000002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10.75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3.58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143.38999999999999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643.45000000000005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87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447.32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291.77999999999997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643.45000000000005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447.32</v>
      </c>
    </row>
    <row r="69" spans="1:5">
      <c r="A69" s="381" t="s">
        <v>70</v>
      </c>
      <c r="B69" s="382"/>
      <c r="C69" s="382"/>
      <c r="D69" s="383"/>
      <c r="E69" s="63">
        <f>SUM(E66:E68)</f>
        <v>1382.55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6.25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29.17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10.47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48</v>
      </c>
    </row>
    <row r="79" spans="1:5">
      <c r="A79" s="396" t="s">
        <v>70</v>
      </c>
      <c r="B79" s="397"/>
      <c r="C79" s="397"/>
      <c r="D79" s="397"/>
      <c r="E79" s="32">
        <f>SUM(E73:E78)</f>
        <v>94.09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1500.65</v>
      </c>
    </row>
    <row r="82" spans="1:5">
      <c r="A82" s="398"/>
      <c r="B82" s="399"/>
      <c r="C82" s="399"/>
      <c r="D82" s="65" t="s">
        <v>126</v>
      </c>
      <c r="E82" s="66">
        <f>E69</f>
        <v>1382.55</v>
      </c>
    </row>
    <row r="83" spans="1:5">
      <c r="A83" s="398"/>
      <c r="B83" s="399"/>
      <c r="C83" s="399"/>
      <c r="D83" s="65" t="s">
        <v>127</v>
      </c>
      <c r="E83" s="66">
        <f>E79</f>
        <v>94.09</v>
      </c>
    </row>
    <row r="84" spans="1:5">
      <c r="A84" s="398"/>
      <c r="B84" s="399"/>
      <c r="C84" s="399"/>
      <c r="D84" s="67" t="s">
        <v>113</v>
      </c>
      <c r="E84" s="45">
        <f>SUM(E81:E83)</f>
        <v>2977.29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27.56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16.54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9.92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58.139999999999993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58.139999999999993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58.139999999999993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Uniformes!B82/12</f>
        <v>89.2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Uniformes!C82/12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101.91250000000001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1500.65</v>
      </c>
    </row>
    <row r="115" spans="1:5">
      <c r="A115" s="398"/>
      <c r="B115" s="399"/>
      <c r="C115" s="399"/>
      <c r="D115" s="65" t="s">
        <v>126</v>
      </c>
      <c r="E115" s="66">
        <f>E82</f>
        <v>1382.55</v>
      </c>
    </row>
    <row r="116" spans="1:5">
      <c r="A116" s="398"/>
      <c r="B116" s="399"/>
      <c r="C116" s="399"/>
      <c r="D116" s="65" t="s">
        <v>127</v>
      </c>
      <c r="E116" s="66">
        <f>E83</f>
        <v>94.09</v>
      </c>
    </row>
    <row r="117" spans="1:5">
      <c r="A117" s="398"/>
      <c r="B117" s="399"/>
      <c r="C117" s="399"/>
      <c r="D117" s="65" t="s">
        <v>152</v>
      </c>
      <c r="E117" s="66">
        <f>E104</f>
        <v>58.139999999999993</v>
      </c>
    </row>
    <row r="118" spans="1:5">
      <c r="A118" s="398"/>
      <c r="B118" s="399"/>
      <c r="C118" s="399"/>
      <c r="D118" s="65" t="s">
        <v>153</v>
      </c>
      <c r="E118" s="66">
        <f>E112</f>
        <v>101.91250000000001</v>
      </c>
    </row>
    <row r="119" spans="1:5">
      <c r="A119" s="398"/>
      <c r="B119" s="399"/>
      <c r="C119" s="399"/>
      <c r="D119" s="67" t="s">
        <v>113</v>
      </c>
      <c r="E119" s="45">
        <f>SUM(E114:E118)</f>
        <v>3137.3424999999997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156.86000000000001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82.35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3376.5524999999998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3578.75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23.26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107.36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71.569999999999993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202.19</v>
      </c>
    </row>
    <row r="134" spans="1:5">
      <c r="A134" s="437" t="s">
        <v>113</v>
      </c>
      <c r="B134" s="438"/>
      <c r="C134" s="438"/>
      <c r="D134" s="439"/>
      <c r="E134" s="110">
        <f>E123+E124+E133</f>
        <v>441.4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1500.65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1382.55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94.09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58.139999999999993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101.91250000000001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441.4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3578.7424999999998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2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228</v>
      </c>
      <c r="E16" s="312"/>
    </row>
    <row r="17" spans="1:5">
      <c r="A17" s="21">
        <v>2</v>
      </c>
      <c r="B17" s="310" t="s">
        <v>57</v>
      </c>
      <c r="C17" s="310"/>
      <c r="D17" s="311" t="s">
        <v>229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228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Uniformes!B82/12</f>
        <v>89.2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Uniformes!C82/12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101.91250000000001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101.91250000000001</v>
      </c>
    </row>
    <row r="119" spans="1:5">
      <c r="A119" s="398"/>
      <c r="B119" s="399"/>
      <c r="C119" s="399"/>
      <c r="D119" s="67" t="s">
        <v>113</v>
      </c>
      <c r="E119" s="45">
        <f>SUM(E114:E118)</f>
        <v>3345.9124999999999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167.29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87.83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3601.0324999999998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3816.67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24.8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114.5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76.33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215.63</v>
      </c>
    </row>
    <row r="134" spans="1:5">
      <c r="A134" s="437" t="s">
        <v>113</v>
      </c>
      <c r="B134" s="438"/>
      <c r="C134" s="438"/>
      <c r="D134" s="439"/>
      <c r="E134" s="110">
        <f>E123+E124+E133</f>
        <v>470.75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101.91250000000001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470.75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3816.6624999999999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5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230</v>
      </c>
      <c r="E16" s="312"/>
    </row>
    <row r="17" spans="1:5">
      <c r="A17" s="21">
        <v>2</v>
      </c>
      <c r="B17" s="310" t="s">
        <v>57</v>
      </c>
      <c r="C17" s="310"/>
      <c r="D17" s="311" t="s">
        <v>231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230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Uniformes!B82/12</f>
        <v>89.2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Uniformes!C82/12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101.91250000000001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101.91250000000001</v>
      </c>
    </row>
    <row r="119" spans="1:5">
      <c r="A119" s="398"/>
      <c r="B119" s="399"/>
      <c r="C119" s="399"/>
      <c r="D119" s="67" t="s">
        <v>113</v>
      </c>
      <c r="E119" s="45">
        <f>SUM(E114:E118)</f>
        <v>3345.9124999999999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167.29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87.83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3601.0324999999998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3816.67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24.8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114.5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76.33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215.63</v>
      </c>
    </row>
    <row r="134" spans="1:5">
      <c r="A134" s="437" t="s">
        <v>113</v>
      </c>
      <c r="B134" s="438"/>
      <c r="C134" s="438"/>
      <c r="D134" s="439"/>
      <c r="E134" s="110">
        <f>E123+E124+E133</f>
        <v>470.75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101.91250000000001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470.75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3816.6624999999999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232</v>
      </c>
      <c r="E16" s="312"/>
    </row>
    <row r="17" spans="1:5">
      <c r="A17" s="21">
        <v>2</v>
      </c>
      <c r="B17" s="310" t="s">
        <v>57</v>
      </c>
      <c r="C17" s="310"/>
      <c r="D17" s="311" t="s">
        <v>233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232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Uniformes!B82/12</f>
        <v>89.2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Uniformes!C82/12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101.91250000000001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101.91250000000001</v>
      </c>
    </row>
    <row r="119" spans="1:5">
      <c r="A119" s="398"/>
      <c r="B119" s="399"/>
      <c r="C119" s="399"/>
      <c r="D119" s="67" t="s">
        <v>113</v>
      </c>
      <c r="E119" s="45">
        <f>SUM(E114:E118)</f>
        <v>3345.9124999999999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167.29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87.83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3601.0324999999998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3816.67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24.8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114.5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76.33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215.63</v>
      </c>
    </row>
    <row r="134" spans="1:5">
      <c r="A134" s="437" t="s">
        <v>113</v>
      </c>
      <c r="B134" s="438"/>
      <c r="C134" s="438"/>
      <c r="D134" s="439"/>
      <c r="E134" s="110">
        <f>E123+E124+E133</f>
        <v>470.75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101.91250000000001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470.75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3816.6624999999999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3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56</v>
      </c>
      <c r="E16" s="312"/>
    </row>
    <row r="17" spans="1:5">
      <c r="A17" s="21">
        <v>2</v>
      </c>
      <c r="B17" s="310" t="s">
        <v>57</v>
      </c>
      <c r="C17" s="310"/>
      <c r="D17" s="311" t="s">
        <v>58</v>
      </c>
      <c r="E17" s="312"/>
    </row>
    <row r="18" spans="1:5">
      <c r="A18" s="21">
        <v>3</v>
      </c>
      <c r="B18" s="310" t="s">
        <v>59</v>
      </c>
      <c r="C18" s="310"/>
      <c r="D18" s="331">
        <v>2705.24</v>
      </c>
      <c r="E18" s="332"/>
    </row>
    <row r="19" spans="1:5">
      <c r="A19" s="21">
        <v>4</v>
      </c>
      <c r="B19" s="310" t="s">
        <v>60</v>
      </c>
      <c r="C19" s="310"/>
      <c r="D19" s="333" t="s">
        <v>56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0.75</v>
      </c>
      <c r="E25" s="27">
        <f>D18*D25</f>
        <v>2028.9299999999998</v>
      </c>
    </row>
    <row r="26" spans="1:5">
      <c r="A26" s="28" t="s">
        <v>71</v>
      </c>
      <c r="B26" s="330" t="s">
        <v>68</v>
      </c>
      <c r="C26" s="330"/>
      <c r="D26" s="29">
        <v>30</v>
      </c>
      <c r="E26" s="30">
        <f>TRUNC(E25*D26/44,2)</f>
        <v>1383.36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1383.36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115.28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153.69999999999999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268.98</v>
      </c>
    </row>
    <row r="37" spans="1:5">
      <c r="A37" s="340" t="s">
        <v>70</v>
      </c>
      <c r="B37" s="341"/>
      <c r="C37" s="341"/>
      <c r="D37" s="341"/>
      <c r="E37" s="42">
        <f>SUM(E36:E36)</f>
        <v>268.98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1383.36</v>
      </c>
    </row>
    <row r="39" spans="1:5">
      <c r="A39" s="342"/>
      <c r="B39" s="343"/>
      <c r="C39" s="343"/>
      <c r="D39" s="43" t="s">
        <v>86</v>
      </c>
      <c r="E39" s="45">
        <f>E37</f>
        <v>268.98</v>
      </c>
    </row>
    <row r="40" spans="1:5">
      <c r="A40" s="342"/>
      <c r="B40" s="343"/>
      <c r="C40" s="343"/>
      <c r="D40" s="43" t="s">
        <v>70</v>
      </c>
      <c r="E40" s="45">
        <f>SUM(E38:E39)</f>
        <v>1652.34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330.46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41.3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34.69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24.78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16.52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9.91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132.18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593.1400000000001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79.489999999999995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0</v>
      </c>
    </row>
    <row r="58" spans="1:5">
      <c r="A58" s="388"/>
      <c r="B58" s="391"/>
      <c r="C58" s="392"/>
      <c r="D58" s="54">
        <v>0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81.489999999999995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268.98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593.1400000000001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81.489999999999995</v>
      </c>
    </row>
    <row r="69" spans="1:5">
      <c r="A69" s="381" t="s">
        <v>70</v>
      </c>
      <c r="B69" s="382"/>
      <c r="C69" s="382"/>
      <c r="D69" s="383"/>
      <c r="E69" s="63">
        <f>SUM(E66:E68)</f>
        <v>943.61000000000013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5.76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0.18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26.89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9.65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44</v>
      </c>
    </row>
    <row r="79" spans="1:5">
      <c r="A79" s="396" t="s">
        <v>70</v>
      </c>
      <c r="B79" s="397"/>
      <c r="C79" s="397"/>
      <c r="D79" s="397"/>
      <c r="E79" s="32">
        <f>SUM(E73:E78)</f>
        <v>86.47999999999999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1383.36</v>
      </c>
    </row>
    <row r="82" spans="1:5">
      <c r="A82" s="398"/>
      <c r="B82" s="399"/>
      <c r="C82" s="399"/>
      <c r="D82" s="65" t="s">
        <v>126</v>
      </c>
      <c r="E82" s="66">
        <f>E69</f>
        <v>943.61000000000013</v>
      </c>
    </row>
    <row r="83" spans="1:5">
      <c r="A83" s="398"/>
      <c r="B83" s="399"/>
      <c r="C83" s="399"/>
      <c r="D83" s="65" t="s">
        <v>127</v>
      </c>
      <c r="E83" s="66">
        <f>E79</f>
        <v>86.47999999999999</v>
      </c>
    </row>
    <row r="84" spans="1:5">
      <c r="A84" s="398"/>
      <c r="B84" s="399"/>
      <c r="C84" s="399"/>
      <c r="D84" s="67" t="s">
        <v>113</v>
      </c>
      <c r="E84" s="45">
        <f>SUM(E81:E83)</f>
        <v>2413.4500000000003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22.34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13.4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0.67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8.0399999999999991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2.68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47.13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47.13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47.13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0.35916666666666663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1383.36</v>
      </c>
    </row>
    <row r="115" spans="1:5">
      <c r="A115" s="398"/>
      <c r="B115" s="399"/>
      <c r="C115" s="399"/>
      <c r="D115" s="65" t="s">
        <v>126</v>
      </c>
      <c r="E115" s="66">
        <f>E82</f>
        <v>943.61000000000013</v>
      </c>
    </row>
    <row r="116" spans="1:5">
      <c r="A116" s="398"/>
      <c r="B116" s="399"/>
      <c r="C116" s="399"/>
      <c r="D116" s="65" t="s">
        <v>127</v>
      </c>
      <c r="E116" s="66">
        <f>E83</f>
        <v>86.47999999999999</v>
      </c>
    </row>
    <row r="117" spans="1:5">
      <c r="A117" s="398"/>
      <c r="B117" s="399"/>
      <c r="C117" s="399"/>
      <c r="D117" s="65" t="s">
        <v>152</v>
      </c>
      <c r="E117" s="66">
        <f>E104</f>
        <v>47.13</v>
      </c>
    </row>
    <row r="118" spans="1:5">
      <c r="A118" s="398"/>
      <c r="B118" s="399"/>
      <c r="C118" s="399"/>
      <c r="D118" s="65" t="s">
        <v>153</v>
      </c>
      <c r="E118" s="66">
        <f>E112</f>
        <v>0.35916666666666663</v>
      </c>
    </row>
    <row r="119" spans="1:5">
      <c r="A119" s="398"/>
      <c r="B119" s="399"/>
      <c r="C119" s="399"/>
      <c r="D119" s="67" t="s">
        <v>113</v>
      </c>
      <c r="E119" s="45">
        <f>SUM(E114:E118)</f>
        <v>2460.939166666667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123.04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64.59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2648.5691666666671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2807.17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18.239999999999998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84.21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56.14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158.58999999999997</v>
      </c>
    </row>
    <row r="134" spans="1:5">
      <c r="A134" s="437" t="s">
        <v>113</v>
      </c>
      <c r="B134" s="438"/>
      <c r="C134" s="438"/>
      <c r="D134" s="439"/>
      <c r="E134" s="110">
        <f>E123+E124+E133</f>
        <v>346.21999999999997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1383.36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943.61000000000013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86.47999999999999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47.13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0.35916666666666663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346.21999999999997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2807.1591666666668</v>
      </c>
    </row>
  </sheetData>
  <mergeCells count="122">
    <mergeCell ref="D8:E8"/>
    <mergeCell ref="B5:C5"/>
    <mergeCell ref="B6:C6"/>
    <mergeCell ref="B7:C7"/>
    <mergeCell ref="B8:C8"/>
    <mergeCell ref="D6:E6"/>
    <mergeCell ref="D7:E7"/>
    <mergeCell ref="B143:D143"/>
    <mergeCell ref="A144:D144"/>
    <mergeCell ref="B140:D140"/>
    <mergeCell ref="B141:D141"/>
    <mergeCell ref="B110:D110"/>
    <mergeCell ref="B101:D101"/>
    <mergeCell ref="A86:E86"/>
    <mergeCell ref="B88:C88"/>
    <mergeCell ref="B89:C89"/>
    <mergeCell ref="B90:C90"/>
    <mergeCell ref="B91:C91"/>
    <mergeCell ref="B92:C92"/>
    <mergeCell ref="B93:C93"/>
    <mergeCell ref="B94:C94"/>
    <mergeCell ref="A87:E87"/>
    <mergeCell ref="A96:E96"/>
    <mergeCell ref="B98:C98"/>
    <mergeCell ref="A1:E2"/>
    <mergeCell ref="A3:C3"/>
    <mergeCell ref="D3:E3"/>
    <mergeCell ref="A4:C4"/>
    <mergeCell ref="D4:E4"/>
    <mergeCell ref="D5:E5"/>
    <mergeCell ref="A137:D137"/>
    <mergeCell ref="B138:D138"/>
    <mergeCell ref="B139:D139"/>
    <mergeCell ref="C125:D125"/>
    <mergeCell ref="A134:D134"/>
    <mergeCell ref="A121:E121"/>
    <mergeCell ref="A136:E136"/>
    <mergeCell ref="B111:D111"/>
    <mergeCell ref="A114:C119"/>
    <mergeCell ref="B122:C122"/>
    <mergeCell ref="C123:D123"/>
    <mergeCell ref="C124:D124"/>
    <mergeCell ref="A112:D112"/>
    <mergeCell ref="A106:E106"/>
    <mergeCell ref="B107:D107"/>
    <mergeCell ref="B108:D108"/>
    <mergeCell ref="B109:D109"/>
    <mergeCell ref="A104:D104"/>
    <mergeCell ref="A99:C99"/>
    <mergeCell ref="A100:E100"/>
    <mergeCell ref="A95:D95"/>
    <mergeCell ref="B76:C76"/>
    <mergeCell ref="B77:C77"/>
    <mergeCell ref="B78:C78"/>
    <mergeCell ref="A79:D79"/>
    <mergeCell ref="A81:C84"/>
    <mergeCell ref="A69:D69"/>
    <mergeCell ref="A71:E71"/>
    <mergeCell ref="B72:D72"/>
    <mergeCell ref="B73:C73"/>
    <mergeCell ref="B74:C74"/>
    <mergeCell ref="B75:C75"/>
    <mergeCell ref="B65:D65"/>
    <mergeCell ref="A31:E31"/>
    <mergeCell ref="A32:E32"/>
    <mergeCell ref="A41:E41"/>
    <mergeCell ref="A52:E52"/>
    <mergeCell ref="A51:D51"/>
    <mergeCell ref="B59:C59"/>
    <mergeCell ref="B60:C60"/>
    <mergeCell ref="B61:C61"/>
    <mergeCell ref="B62:C62"/>
    <mergeCell ref="A63:D63"/>
    <mergeCell ref="A64:E64"/>
    <mergeCell ref="B53:C53"/>
    <mergeCell ref="A54:A56"/>
    <mergeCell ref="B54:B56"/>
    <mergeCell ref="E54:E56"/>
    <mergeCell ref="A57:A58"/>
    <mergeCell ref="B57:C58"/>
    <mergeCell ref="E57:E58"/>
    <mergeCell ref="B46:C46"/>
    <mergeCell ref="B47:C47"/>
    <mergeCell ref="B48:C48"/>
    <mergeCell ref="B49:C49"/>
    <mergeCell ref="B50:C50"/>
    <mergeCell ref="A38:C40"/>
    <mergeCell ref="B42:C42"/>
    <mergeCell ref="B43:C43"/>
    <mergeCell ref="B44:C44"/>
    <mergeCell ref="B45:C45"/>
    <mergeCell ref="B25:C25"/>
    <mergeCell ref="B33:C33"/>
    <mergeCell ref="A36:C36"/>
    <mergeCell ref="A37:D37"/>
    <mergeCell ref="A29:D29"/>
    <mergeCell ref="A23:E23"/>
    <mergeCell ref="B26:C26"/>
    <mergeCell ref="B27:C27"/>
    <mergeCell ref="B28:C28"/>
    <mergeCell ref="D21:E21"/>
    <mergeCell ref="B21:C21"/>
    <mergeCell ref="A15:C15"/>
    <mergeCell ref="D15:E15"/>
    <mergeCell ref="B24:C24"/>
    <mergeCell ref="B18:C18"/>
    <mergeCell ref="D18:E18"/>
    <mergeCell ref="B19:C19"/>
    <mergeCell ref="D19:E19"/>
    <mergeCell ref="B20:C20"/>
    <mergeCell ref="D20:E20"/>
    <mergeCell ref="A13:E13"/>
    <mergeCell ref="A14:E14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241</v>
      </c>
      <c r="B13" s="320"/>
      <c r="C13" s="320"/>
      <c r="D13" s="320"/>
      <c r="E13" s="321"/>
    </row>
    <row r="14" spans="1:5">
      <c r="A14" s="303" t="s">
        <v>242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234</v>
      </c>
      <c r="E16" s="312"/>
    </row>
    <row r="17" spans="1:5">
      <c r="A17" s="21">
        <v>2</v>
      </c>
      <c r="B17" s="310" t="s">
        <v>57</v>
      </c>
      <c r="C17" s="310"/>
      <c r="D17" s="311" t="s">
        <v>235</v>
      </c>
      <c r="E17" s="312"/>
    </row>
    <row r="18" spans="1:5">
      <c r="A18" s="21">
        <v>3</v>
      </c>
      <c r="B18" s="310" t="s">
        <v>59</v>
      </c>
      <c r="C18" s="310"/>
      <c r="D18" s="331">
        <v>1649.81</v>
      </c>
      <c r="E18" s="332"/>
    </row>
    <row r="19" spans="1:5">
      <c r="A19" s="21">
        <v>4</v>
      </c>
      <c r="B19" s="310" t="s">
        <v>60</v>
      </c>
      <c r="C19" s="310"/>
      <c r="D19" s="333" t="s">
        <v>234</v>
      </c>
      <c r="E19" s="334"/>
    </row>
    <row r="20" spans="1:5">
      <c r="A20" s="21">
        <v>5</v>
      </c>
      <c r="B20" s="330" t="s">
        <v>61</v>
      </c>
      <c r="C20" s="330"/>
      <c r="D20" s="335" t="s">
        <v>251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1649.81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1499.82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1499.82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124.98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166.64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291.62</v>
      </c>
    </row>
    <row r="37" spans="1:5">
      <c r="A37" s="340" t="s">
        <v>70</v>
      </c>
      <c r="B37" s="341"/>
      <c r="C37" s="341"/>
      <c r="D37" s="341"/>
      <c r="E37" s="42">
        <f>SUM(E36:E36)</f>
        <v>291.62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1499.82</v>
      </c>
    </row>
    <row r="39" spans="1:5">
      <c r="A39" s="342"/>
      <c r="B39" s="343"/>
      <c r="C39" s="343"/>
      <c r="D39" s="43" t="s">
        <v>86</v>
      </c>
      <c r="E39" s="45">
        <f>E37</f>
        <v>291.62</v>
      </c>
    </row>
    <row r="40" spans="1:5">
      <c r="A40" s="342"/>
      <c r="B40" s="343"/>
      <c r="C40" s="343"/>
      <c r="D40" s="43" t="s">
        <v>70</v>
      </c>
      <c r="E40" s="45">
        <f>SUM(E38:E39)</f>
        <v>1791.44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358.28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44.78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37.619999999999997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26.87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17.91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10.74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3.58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143.31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643.08999999999992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72.5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0</v>
      </c>
    </row>
    <row r="58" spans="1:5">
      <c r="A58" s="388"/>
      <c r="B58" s="391"/>
      <c r="C58" s="392"/>
      <c r="D58" s="54">
        <v>0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0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72.5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291.62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643.08999999999992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72.5</v>
      </c>
    </row>
    <row r="69" spans="1:5">
      <c r="A69" s="381" t="s">
        <v>70</v>
      </c>
      <c r="B69" s="382"/>
      <c r="C69" s="382"/>
      <c r="D69" s="383"/>
      <c r="E69" s="63">
        <f>SUM(E66:E68)</f>
        <v>1007.2099999999999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6.24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29.16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10.46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47</v>
      </c>
    </row>
    <row r="79" spans="1:5">
      <c r="A79" s="396" t="s">
        <v>70</v>
      </c>
      <c r="B79" s="397"/>
      <c r="C79" s="397"/>
      <c r="D79" s="397"/>
      <c r="E79" s="32">
        <f>SUM(E73:E78)</f>
        <v>93.06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1499.82</v>
      </c>
    </row>
    <row r="82" spans="1:5">
      <c r="A82" s="398"/>
      <c r="B82" s="399"/>
      <c r="C82" s="399"/>
      <c r="D82" s="65" t="s">
        <v>126</v>
      </c>
      <c r="E82" s="66">
        <f>E69</f>
        <v>1007.2099999999999</v>
      </c>
    </row>
    <row r="83" spans="1:5">
      <c r="A83" s="398"/>
      <c r="B83" s="399"/>
      <c r="C83" s="399"/>
      <c r="D83" s="65" t="s">
        <v>127</v>
      </c>
      <c r="E83" s="66">
        <f>E79</f>
        <v>93.06</v>
      </c>
    </row>
    <row r="84" spans="1:5">
      <c r="A84" s="398"/>
      <c r="B84" s="399"/>
      <c r="C84" s="399"/>
      <c r="D84" s="67" t="s">
        <v>113</v>
      </c>
      <c r="E84" s="45">
        <f>SUM(E81:E83)</f>
        <v>2600.0899999999997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24.07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14.44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0.72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8.66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2.88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50.77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50.77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50.77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7.166666666666667E-2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1499.82</v>
      </c>
    </row>
    <row r="115" spans="1:5">
      <c r="A115" s="398"/>
      <c r="B115" s="399"/>
      <c r="C115" s="399"/>
      <c r="D115" s="65" t="s">
        <v>126</v>
      </c>
      <c r="E115" s="66">
        <f>E82</f>
        <v>1007.2099999999999</v>
      </c>
    </row>
    <row r="116" spans="1:5">
      <c r="A116" s="398"/>
      <c r="B116" s="399"/>
      <c r="C116" s="399"/>
      <c r="D116" s="65" t="s">
        <v>127</v>
      </c>
      <c r="E116" s="66">
        <f>E83</f>
        <v>93.06</v>
      </c>
    </row>
    <row r="117" spans="1:5">
      <c r="A117" s="398"/>
      <c r="B117" s="399"/>
      <c r="C117" s="399"/>
      <c r="D117" s="65" t="s">
        <v>152</v>
      </c>
      <c r="E117" s="66">
        <f>E104</f>
        <v>50.77</v>
      </c>
    </row>
    <row r="118" spans="1:5">
      <c r="A118" s="398"/>
      <c r="B118" s="399"/>
      <c r="C118" s="399"/>
      <c r="D118" s="65" t="s">
        <v>153</v>
      </c>
      <c r="E118" s="66">
        <f>E112</f>
        <v>7.166666666666667E-2</v>
      </c>
    </row>
    <row r="119" spans="1:5">
      <c r="A119" s="398"/>
      <c r="B119" s="399"/>
      <c r="C119" s="399"/>
      <c r="D119" s="67" t="s">
        <v>113</v>
      </c>
      <c r="E119" s="45">
        <f>SUM(E114:E118)</f>
        <v>2650.9316666666664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132.54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69.58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2853.0516666666663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3023.9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19.649999999999999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90.71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60.47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170.82999999999998</v>
      </c>
    </row>
    <row r="134" spans="1:5">
      <c r="A134" s="437" t="s">
        <v>113</v>
      </c>
      <c r="B134" s="438"/>
      <c r="C134" s="438"/>
      <c r="D134" s="439"/>
      <c r="E134" s="110">
        <f>E123+E124+E133</f>
        <v>372.95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1499.82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1007.2099999999999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93.06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50.77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7.166666666666667E-2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372.95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3023.8816666666662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236</v>
      </c>
      <c r="E16" s="312"/>
    </row>
    <row r="17" spans="1:5">
      <c r="A17" s="21">
        <v>2</v>
      </c>
      <c r="B17" s="310" t="s">
        <v>57</v>
      </c>
      <c r="C17" s="310"/>
      <c r="D17" s="311" t="s">
        <v>237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">
        <v>236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Uniformes!B83/12</f>
        <v>68.843333333333334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Uniformes!C83/12</f>
        <v>12.353333333333333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81.268333333333345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81.268333333333345</v>
      </c>
    </row>
    <row r="119" spans="1:5">
      <c r="A119" s="398"/>
      <c r="B119" s="399"/>
      <c r="C119" s="399"/>
      <c r="D119" s="67" t="s">
        <v>113</v>
      </c>
      <c r="E119" s="45">
        <f>SUM(E114:E118)</f>
        <v>3325.2683333333334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166.26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87.28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3578.8083333333338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3793.11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24.65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113.79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75.86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214.3</v>
      </c>
    </row>
    <row r="134" spans="1:5">
      <c r="A134" s="437" t="s">
        <v>113</v>
      </c>
      <c r="B134" s="438"/>
      <c r="C134" s="438"/>
      <c r="D134" s="439"/>
      <c r="E134" s="110">
        <f>E123+E124+E133</f>
        <v>467.84000000000003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81.268333333333345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467.84000000000003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3793.1083333333336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241</v>
      </c>
      <c r="B13" s="320"/>
      <c r="C13" s="320"/>
      <c r="D13" s="320"/>
      <c r="E13" s="321"/>
    </row>
    <row r="14" spans="1:5">
      <c r="A14" s="303" t="s">
        <v>242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8" t="s">
        <v>263</v>
      </c>
      <c r="E16" s="312"/>
    </row>
    <row r="17" spans="1:5">
      <c r="A17" s="21">
        <v>2</v>
      </c>
      <c r="B17" s="310" t="s">
        <v>57</v>
      </c>
      <c r="C17" s="310"/>
      <c r="D17" s="311" t="s">
        <v>238</v>
      </c>
      <c r="E17" s="312"/>
    </row>
    <row r="18" spans="1:5">
      <c r="A18" s="21">
        <v>3</v>
      </c>
      <c r="B18" s="310" t="s">
        <v>59</v>
      </c>
      <c r="C18" s="310"/>
      <c r="D18" s="331">
        <v>1649.81</v>
      </c>
      <c r="E18" s="332"/>
    </row>
    <row r="19" spans="1:5">
      <c r="A19" s="21">
        <v>4</v>
      </c>
      <c r="B19" s="310" t="s">
        <v>60</v>
      </c>
      <c r="C19" s="310"/>
      <c r="D19" s="443" t="s">
        <v>263</v>
      </c>
      <c r="E19" s="334"/>
    </row>
    <row r="20" spans="1:5">
      <c r="A20" s="21">
        <v>5</v>
      </c>
      <c r="B20" s="330" t="s">
        <v>61</v>
      </c>
      <c r="C20" s="330"/>
      <c r="D20" s="335" t="s">
        <v>251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1.78426</v>
      </c>
      <c r="E25" s="27">
        <f>D18*D25</f>
        <v>2943.6899905999999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2676.08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2676.08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223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297.33999999999997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520.33999999999992</v>
      </c>
    </row>
    <row r="37" spans="1:5">
      <c r="A37" s="340" t="s">
        <v>70</v>
      </c>
      <c r="B37" s="341"/>
      <c r="C37" s="341"/>
      <c r="D37" s="341"/>
      <c r="E37" s="42">
        <f>SUM(E36:E36)</f>
        <v>520.33999999999992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2676.08</v>
      </c>
    </row>
    <row r="39" spans="1:5">
      <c r="A39" s="342"/>
      <c r="B39" s="343"/>
      <c r="C39" s="343"/>
      <c r="D39" s="43" t="s">
        <v>86</v>
      </c>
      <c r="E39" s="45">
        <f>E37</f>
        <v>520.33999999999992</v>
      </c>
    </row>
    <row r="40" spans="1:5">
      <c r="A40" s="342"/>
      <c r="B40" s="343"/>
      <c r="C40" s="343"/>
      <c r="D40" s="43" t="s">
        <v>70</v>
      </c>
      <c r="E40" s="45">
        <f>SUM(E38:E39)</f>
        <v>3196.42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639.28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79.91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67.12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47.94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31.96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19.170000000000002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6.39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255.71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1147.48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1.93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22.88</v>
      </c>
      <c r="E57" s="393">
        <f>TRUNC((D54*D57*D58),2)</f>
        <v>452.82</v>
      </c>
    </row>
    <row r="58" spans="1:5">
      <c r="A58" s="388"/>
      <c r="B58" s="391"/>
      <c r="C58" s="392"/>
      <c r="D58" s="54">
        <v>0.95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0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454.75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520.33999999999992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1147.48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454.75</v>
      </c>
    </row>
    <row r="69" spans="1:5">
      <c r="A69" s="381" t="s">
        <v>70</v>
      </c>
      <c r="B69" s="382"/>
      <c r="C69" s="382"/>
      <c r="D69" s="383"/>
      <c r="E69" s="63">
        <f>SUM(E66:E68)</f>
        <v>2122.5699999999997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11.15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0.36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52.03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18.670000000000002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85</v>
      </c>
    </row>
    <row r="79" spans="1:5">
      <c r="A79" s="396" t="s">
        <v>70</v>
      </c>
      <c r="B79" s="397"/>
      <c r="C79" s="397"/>
      <c r="D79" s="397"/>
      <c r="E79" s="32">
        <f>SUM(E73:E78)</f>
        <v>167.21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2676.08</v>
      </c>
    </row>
    <row r="82" spans="1:5">
      <c r="A82" s="398"/>
      <c r="B82" s="399"/>
      <c r="C82" s="399"/>
      <c r="D82" s="65" t="s">
        <v>126</v>
      </c>
      <c r="E82" s="66">
        <f>E69</f>
        <v>2122.5699999999997</v>
      </c>
    </row>
    <row r="83" spans="1:5">
      <c r="A83" s="398"/>
      <c r="B83" s="399"/>
      <c r="C83" s="399"/>
      <c r="D83" s="65" t="s">
        <v>127</v>
      </c>
      <c r="E83" s="66">
        <f>E79</f>
        <v>167.21</v>
      </c>
    </row>
    <row r="84" spans="1:5">
      <c r="A84" s="398"/>
      <c r="B84" s="399"/>
      <c r="C84" s="399"/>
      <c r="D84" s="67" t="s">
        <v>113</v>
      </c>
      <c r="E84" s="45">
        <f>SUM(E81:E83)</f>
        <v>4965.8599999999997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45.98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27.58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1.37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16.55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5.51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96.990000000000009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96.990000000000009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96.990000000000009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7.166666666666667E-2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2676.08</v>
      </c>
    </row>
    <row r="115" spans="1:5">
      <c r="A115" s="398"/>
      <c r="B115" s="399"/>
      <c r="C115" s="399"/>
      <c r="D115" s="65" t="s">
        <v>126</v>
      </c>
      <c r="E115" s="66">
        <f>E82</f>
        <v>2122.5699999999997</v>
      </c>
    </row>
    <row r="116" spans="1:5">
      <c r="A116" s="398"/>
      <c r="B116" s="399"/>
      <c r="C116" s="399"/>
      <c r="D116" s="65" t="s">
        <v>127</v>
      </c>
      <c r="E116" s="66">
        <f>E83</f>
        <v>167.21</v>
      </c>
    </row>
    <row r="117" spans="1:5">
      <c r="A117" s="398"/>
      <c r="B117" s="399"/>
      <c r="C117" s="399"/>
      <c r="D117" s="65" t="s">
        <v>152</v>
      </c>
      <c r="E117" s="66">
        <f>E104</f>
        <v>96.990000000000009</v>
      </c>
    </row>
    <row r="118" spans="1:5">
      <c r="A118" s="398"/>
      <c r="B118" s="399"/>
      <c r="C118" s="399"/>
      <c r="D118" s="65" t="s">
        <v>153</v>
      </c>
      <c r="E118" s="66">
        <f>E112</f>
        <v>7.166666666666667E-2</v>
      </c>
    </row>
    <row r="119" spans="1:5">
      <c r="A119" s="398"/>
      <c r="B119" s="399"/>
      <c r="C119" s="399"/>
      <c r="D119" s="67" t="s">
        <v>113</v>
      </c>
      <c r="E119" s="45">
        <f>SUM(E114:E118)</f>
        <v>5062.9216666666662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253.14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132.9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5448.9616666666661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5775.26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37.53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173.25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115.5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326.27999999999997</v>
      </c>
    </row>
    <row r="134" spans="1:5">
      <c r="A134" s="437" t="s">
        <v>113</v>
      </c>
      <c r="B134" s="438"/>
      <c r="C134" s="438"/>
      <c r="D134" s="439"/>
      <c r="E134" s="110">
        <f>E123+E124+E133</f>
        <v>712.31999999999994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2676.08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2122.5699999999997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167.21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96.990000000000009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7.166666666666667E-2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712.31999999999994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5775.2416666666659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2</v>
      </c>
      <c r="E12" s="312"/>
    </row>
    <row r="13" spans="1:5">
      <c r="A13" s="319" t="s">
        <v>241</v>
      </c>
      <c r="B13" s="320"/>
      <c r="C13" s="320"/>
      <c r="D13" s="320"/>
      <c r="E13" s="321"/>
    </row>
    <row r="14" spans="1:5">
      <c r="A14" s="303" t="s">
        <v>242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239</v>
      </c>
      <c r="E16" s="312"/>
    </row>
    <row r="17" spans="1:5">
      <c r="A17" s="21">
        <v>2</v>
      </c>
      <c r="B17" s="310" t="s">
        <v>57</v>
      </c>
      <c r="C17" s="310"/>
      <c r="D17" s="311" t="s">
        <v>240</v>
      </c>
      <c r="E17" s="312"/>
    </row>
    <row r="18" spans="1:5">
      <c r="A18" s="21">
        <v>3</v>
      </c>
      <c r="B18" s="310" t="s">
        <v>59</v>
      </c>
      <c r="C18" s="310"/>
      <c r="D18" s="331">
        <v>1649.81</v>
      </c>
      <c r="E18" s="332"/>
    </row>
    <row r="19" spans="1:5">
      <c r="A19" s="21">
        <v>4</v>
      </c>
      <c r="B19" s="310" t="s">
        <v>60</v>
      </c>
      <c r="C19" s="310"/>
      <c r="D19" s="333" t="s">
        <v>239</v>
      </c>
      <c r="E19" s="334"/>
    </row>
    <row r="20" spans="1:5">
      <c r="A20" s="21">
        <v>5</v>
      </c>
      <c r="B20" s="330" t="s">
        <v>61</v>
      </c>
      <c r="C20" s="330"/>
      <c r="D20" s="335" t="s">
        <v>251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1.5974999999999999</v>
      </c>
      <c r="E25" s="27">
        <f>D18*D25</f>
        <v>2635.5714749999997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2395.9699999999998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2395.9699999999998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199.66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266.20999999999998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465.87</v>
      </c>
    </row>
    <row r="37" spans="1:5">
      <c r="A37" s="340" t="s">
        <v>70</v>
      </c>
      <c r="B37" s="341"/>
      <c r="C37" s="341"/>
      <c r="D37" s="341"/>
      <c r="E37" s="42">
        <f>SUM(E36:E36)</f>
        <v>465.87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2395.9699999999998</v>
      </c>
    </row>
    <row r="39" spans="1:5">
      <c r="A39" s="342"/>
      <c r="B39" s="343"/>
      <c r="C39" s="343"/>
      <c r="D39" s="43" t="s">
        <v>86</v>
      </c>
      <c r="E39" s="45">
        <f>E37</f>
        <v>465.87</v>
      </c>
    </row>
    <row r="40" spans="1:5">
      <c r="A40" s="342"/>
      <c r="B40" s="343"/>
      <c r="C40" s="343"/>
      <c r="D40" s="43" t="s">
        <v>70</v>
      </c>
      <c r="E40" s="45">
        <f>SUM(E38:E39)</f>
        <v>2861.8399999999997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572.36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71.540000000000006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60.09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42.92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28.61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17.170000000000002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5.72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228.94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1027.3499999999999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18.73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22.88</v>
      </c>
      <c r="E57" s="393">
        <f>TRUNC((D54*D57*D58),2)</f>
        <v>452.82</v>
      </c>
    </row>
    <row r="58" spans="1:5">
      <c r="A58" s="388"/>
      <c r="B58" s="391"/>
      <c r="C58" s="392"/>
      <c r="D58" s="54">
        <v>0.95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0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471.55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465.87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1027.3499999999999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471.55</v>
      </c>
    </row>
    <row r="69" spans="1:5">
      <c r="A69" s="381" t="s">
        <v>70</v>
      </c>
      <c r="B69" s="382"/>
      <c r="C69" s="382"/>
      <c r="D69" s="383"/>
      <c r="E69" s="63">
        <f>SUM(E66:E68)</f>
        <v>1964.7699999999998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9.98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46.58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16.72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76</v>
      </c>
    </row>
    <row r="79" spans="1:5">
      <c r="A79" s="396" t="s">
        <v>70</v>
      </c>
      <c r="B79" s="397"/>
      <c r="C79" s="397"/>
      <c r="D79" s="397"/>
      <c r="E79" s="32">
        <f>SUM(E73:E78)</f>
        <v>149.6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2395.9699999999998</v>
      </c>
    </row>
    <row r="82" spans="1:5">
      <c r="A82" s="398"/>
      <c r="B82" s="399"/>
      <c r="C82" s="399"/>
      <c r="D82" s="65" t="s">
        <v>126</v>
      </c>
      <c r="E82" s="66">
        <f>E69</f>
        <v>1964.7699999999998</v>
      </c>
    </row>
    <row r="83" spans="1:5">
      <c r="A83" s="398"/>
      <c r="B83" s="399"/>
      <c r="C83" s="399"/>
      <c r="D83" s="65" t="s">
        <v>127</v>
      </c>
      <c r="E83" s="66">
        <f>E79</f>
        <v>149.6</v>
      </c>
    </row>
    <row r="84" spans="1:5">
      <c r="A84" s="398"/>
      <c r="B84" s="399"/>
      <c r="C84" s="399"/>
      <c r="D84" s="67" t="s">
        <v>113</v>
      </c>
      <c r="E84" s="45">
        <f>SUM(E81:E83)</f>
        <v>4510.34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41.76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25.05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1.25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15.03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5.01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88.100000000000009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88.100000000000009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88.100000000000009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7.166666666666667E-2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2395.9699999999998</v>
      </c>
    </row>
    <row r="115" spans="1:5">
      <c r="A115" s="398"/>
      <c r="B115" s="399"/>
      <c r="C115" s="399"/>
      <c r="D115" s="65" t="s">
        <v>126</v>
      </c>
      <c r="E115" s="66">
        <f>E82</f>
        <v>1964.7699999999998</v>
      </c>
    </row>
    <row r="116" spans="1:5">
      <c r="A116" s="398"/>
      <c r="B116" s="399"/>
      <c r="C116" s="399"/>
      <c r="D116" s="65" t="s">
        <v>127</v>
      </c>
      <c r="E116" s="66">
        <f>E83</f>
        <v>149.6</v>
      </c>
    </row>
    <row r="117" spans="1:5">
      <c r="A117" s="398"/>
      <c r="B117" s="399"/>
      <c r="C117" s="399"/>
      <c r="D117" s="65" t="s">
        <v>152</v>
      </c>
      <c r="E117" s="66">
        <f>E104</f>
        <v>88.100000000000009</v>
      </c>
    </row>
    <row r="118" spans="1:5">
      <c r="A118" s="398"/>
      <c r="B118" s="399"/>
      <c r="C118" s="399"/>
      <c r="D118" s="65" t="s">
        <v>153</v>
      </c>
      <c r="E118" s="66">
        <f>E112</f>
        <v>7.166666666666667E-2</v>
      </c>
    </row>
    <row r="119" spans="1:5">
      <c r="A119" s="398"/>
      <c r="B119" s="399"/>
      <c r="C119" s="399"/>
      <c r="D119" s="67" t="s">
        <v>113</v>
      </c>
      <c r="E119" s="45">
        <f>SUM(E114:E118)</f>
        <v>4598.5116666666672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229.92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120.71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4949.1416666666673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5245.51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34.090000000000003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157.36000000000001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104.91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296.36</v>
      </c>
    </row>
    <row r="134" spans="1:5">
      <c r="A134" s="437" t="s">
        <v>113</v>
      </c>
      <c r="B134" s="438"/>
      <c r="C134" s="438"/>
      <c r="D134" s="439"/>
      <c r="E134" s="110">
        <f>E123+E124+E133</f>
        <v>646.99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2395.9699999999998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1964.7699999999998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149.6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88.100000000000009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7.166666666666667E-2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646.99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5245.501666666667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7</v>
      </c>
      <c r="E12" s="312"/>
    </row>
    <row r="13" spans="1:5">
      <c r="A13" s="319" t="s">
        <v>241</v>
      </c>
      <c r="B13" s="320"/>
      <c r="C13" s="320"/>
      <c r="D13" s="320"/>
      <c r="E13" s="321"/>
    </row>
    <row r="14" spans="1:5">
      <c r="A14" s="303" t="s">
        <v>242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239</v>
      </c>
      <c r="E16" s="312"/>
    </row>
    <row r="17" spans="1:5">
      <c r="A17" s="21">
        <v>2</v>
      </c>
      <c r="B17" s="310" t="s">
        <v>57</v>
      </c>
      <c r="C17" s="310"/>
      <c r="D17" s="311" t="s">
        <v>240</v>
      </c>
      <c r="E17" s="312"/>
    </row>
    <row r="18" spans="1:5">
      <c r="A18" s="21">
        <v>3</v>
      </c>
      <c r="B18" s="310" t="s">
        <v>59</v>
      </c>
      <c r="C18" s="310"/>
      <c r="D18" s="331">
        <v>1649.81</v>
      </c>
      <c r="E18" s="332"/>
    </row>
    <row r="19" spans="1:5">
      <c r="A19" s="21">
        <v>4</v>
      </c>
      <c r="B19" s="310" t="s">
        <v>60</v>
      </c>
      <c r="C19" s="310"/>
      <c r="D19" s="333" t="s">
        <v>239</v>
      </c>
      <c r="E19" s="334"/>
    </row>
    <row r="20" spans="1:5">
      <c r="A20" s="21">
        <v>5</v>
      </c>
      <c r="B20" s="330" t="s">
        <v>61</v>
      </c>
      <c r="C20" s="330"/>
      <c r="D20" s="335" t="s">
        <v>251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1.5974999999999999</v>
      </c>
      <c r="E25" s="27">
        <f>D18*D25</f>
        <v>2635.5714749999997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2635.57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2635.57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219.63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292.83999999999997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512.47</v>
      </c>
    </row>
    <row r="37" spans="1:5">
      <c r="A37" s="340" t="s">
        <v>70</v>
      </c>
      <c r="B37" s="341"/>
      <c r="C37" s="341"/>
      <c r="D37" s="341"/>
      <c r="E37" s="42">
        <f>SUM(E36:E36)</f>
        <v>512.47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2635.57</v>
      </c>
    </row>
    <row r="39" spans="1:5">
      <c r="A39" s="342"/>
      <c r="B39" s="343"/>
      <c r="C39" s="343"/>
      <c r="D39" s="43" t="s">
        <v>86</v>
      </c>
      <c r="E39" s="45">
        <f>E37</f>
        <v>512.47</v>
      </c>
    </row>
    <row r="40" spans="1:5">
      <c r="A40" s="342"/>
      <c r="B40" s="343"/>
      <c r="C40" s="343"/>
      <c r="D40" s="43" t="s">
        <v>70</v>
      </c>
      <c r="E40" s="45">
        <f>SUM(E38:E39)</f>
        <v>3148.04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629.6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78.7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66.099999999999994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47.22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31.48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18.88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6.29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251.84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1130.1100000000001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4.3600000000000003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22.88</v>
      </c>
      <c r="E57" s="393">
        <f>TRUNC((D54*D57*D58),2)</f>
        <v>452.82</v>
      </c>
    </row>
    <row r="58" spans="1:5">
      <c r="A58" s="388"/>
      <c r="B58" s="391"/>
      <c r="C58" s="392"/>
      <c r="D58" s="54">
        <v>0.95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0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457.18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512.47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1130.1100000000001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457.18</v>
      </c>
    </row>
    <row r="69" spans="1:5">
      <c r="A69" s="381" t="s">
        <v>70</v>
      </c>
      <c r="B69" s="382"/>
      <c r="C69" s="382"/>
      <c r="D69" s="383"/>
      <c r="E69" s="63">
        <f>SUM(E66:E68)</f>
        <v>2099.7600000000002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10.98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0.35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51.24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18.39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84</v>
      </c>
    </row>
    <row r="79" spans="1:5">
      <c r="A79" s="396" t="s">
        <v>70</v>
      </c>
      <c r="B79" s="397"/>
      <c r="C79" s="397"/>
      <c r="D79" s="397"/>
      <c r="E79" s="32">
        <f>SUM(E73:E78)</f>
        <v>164.96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2635.57</v>
      </c>
    </row>
    <row r="82" spans="1:5">
      <c r="A82" s="398"/>
      <c r="B82" s="399"/>
      <c r="C82" s="399"/>
      <c r="D82" s="65" t="s">
        <v>126</v>
      </c>
      <c r="E82" s="66">
        <f>E69</f>
        <v>2099.7600000000002</v>
      </c>
    </row>
    <row r="83" spans="1:5">
      <c r="A83" s="398"/>
      <c r="B83" s="399"/>
      <c r="C83" s="399"/>
      <c r="D83" s="65" t="s">
        <v>127</v>
      </c>
      <c r="E83" s="66">
        <f>E79</f>
        <v>164.96</v>
      </c>
    </row>
    <row r="84" spans="1:5">
      <c r="A84" s="398"/>
      <c r="B84" s="399"/>
      <c r="C84" s="399"/>
      <c r="D84" s="67" t="s">
        <v>113</v>
      </c>
      <c r="E84" s="45">
        <f>SUM(E81:E83)</f>
        <v>4900.29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45.37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27.22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1.36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16.329999999999998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5.44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95.72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95.72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95.72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7.166666666666667E-2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2635.57</v>
      </c>
    </row>
    <row r="115" spans="1:5">
      <c r="A115" s="398"/>
      <c r="B115" s="399"/>
      <c r="C115" s="399"/>
      <c r="D115" s="65" t="s">
        <v>126</v>
      </c>
      <c r="E115" s="66">
        <f>E82</f>
        <v>2099.7600000000002</v>
      </c>
    </row>
    <row r="116" spans="1:5">
      <c r="A116" s="398"/>
      <c r="B116" s="399"/>
      <c r="C116" s="399"/>
      <c r="D116" s="65" t="s">
        <v>127</v>
      </c>
      <c r="E116" s="66">
        <f>E83</f>
        <v>164.96</v>
      </c>
    </row>
    <row r="117" spans="1:5">
      <c r="A117" s="398"/>
      <c r="B117" s="399"/>
      <c r="C117" s="399"/>
      <c r="D117" s="65" t="s">
        <v>152</v>
      </c>
      <c r="E117" s="66">
        <f>E104</f>
        <v>95.72</v>
      </c>
    </row>
    <row r="118" spans="1:5">
      <c r="A118" s="398"/>
      <c r="B118" s="399"/>
      <c r="C118" s="399"/>
      <c r="D118" s="65" t="s">
        <v>153</v>
      </c>
      <c r="E118" s="66">
        <f>E112</f>
        <v>7.166666666666667E-2</v>
      </c>
    </row>
    <row r="119" spans="1:5">
      <c r="A119" s="398"/>
      <c r="B119" s="399"/>
      <c r="C119" s="399"/>
      <c r="D119" s="67" t="s">
        <v>113</v>
      </c>
      <c r="E119" s="45">
        <f>SUM(E114:E118)</f>
        <v>4996.0816666666669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249.8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131.13999999999999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5377.0216666666674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5699.01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37.04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170.97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113.98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321.99</v>
      </c>
    </row>
    <row r="134" spans="1:5">
      <c r="A134" s="437" t="s">
        <v>113</v>
      </c>
      <c r="B134" s="438"/>
      <c r="C134" s="438"/>
      <c r="D134" s="439"/>
      <c r="E134" s="110">
        <f>E123+E124+E133</f>
        <v>702.93000000000006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2635.57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2099.7600000000002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164.96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95.72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7.166666666666667E-2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702.93000000000006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5699.0116666666672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243</v>
      </c>
      <c r="E16" s="312"/>
    </row>
    <row r="17" spans="1:5">
      <c r="A17" s="21">
        <v>2</v>
      </c>
      <c r="B17" s="310" t="s">
        <v>57</v>
      </c>
      <c r="C17" s="310"/>
      <c r="D17" s="311" t="s">
        <v>244</v>
      </c>
      <c r="E17" s="312"/>
    </row>
    <row r="18" spans="1:5">
      <c r="A18" s="21">
        <v>3</v>
      </c>
      <c r="B18" s="310" t="s">
        <v>59</v>
      </c>
      <c r="C18" s="310"/>
      <c r="D18" s="331">
        <v>1684.96</v>
      </c>
      <c r="E18" s="332"/>
    </row>
    <row r="19" spans="1:5">
      <c r="A19" s="21">
        <v>4</v>
      </c>
      <c r="B19" s="310" t="s">
        <v>60</v>
      </c>
      <c r="C19" s="310"/>
      <c r="D19" s="443" t="s">
        <v>243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1684.96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1684.96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1684.96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140.41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187.21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327.62</v>
      </c>
    </row>
    <row r="37" spans="1:5">
      <c r="A37" s="340" t="s">
        <v>70</v>
      </c>
      <c r="B37" s="341"/>
      <c r="C37" s="341"/>
      <c r="D37" s="341"/>
      <c r="E37" s="42">
        <f>SUM(E36:E36)</f>
        <v>327.62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1684.96</v>
      </c>
    </row>
    <row r="39" spans="1:5">
      <c r="A39" s="342"/>
      <c r="B39" s="343"/>
      <c r="C39" s="343"/>
      <c r="D39" s="43" t="s">
        <v>86</v>
      </c>
      <c r="E39" s="45">
        <f>E37</f>
        <v>327.62</v>
      </c>
    </row>
    <row r="40" spans="1:5">
      <c r="A40" s="342"/>
      <c r="B40" s="343"/>
      <c r="C40" s="343"/>
      <c r="D40" s="43" t="s">
        <v>70</v>
      </c>
      <c r="E40" s="45">
        <f>SUM(E38:E39)</f>
        <v>2012.58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402.51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50.31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42.26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30.18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20.12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12.07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4.0199999999999996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161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722.47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15.21</v>
      </c>
      <c r="E54" s="366">
        <f>TRUNC(((D54*D55*D56))-($E$26*6%),2)</f>
        <v>17.54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261.61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281.15000000000003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327.62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722.47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281.15000000000003</v>
      </c>
    </row>
    <row r="69" spans="1:5">
      <c r="A69" s="381" t="s">
        <v>70</v>
      </c>
      <c r="B69" s="382"/>
      <c r="C69" s="382"/>
      <c r="D69" s="383"/>
      <c r="E69" s="63">
        <f>SUM(E66:E68)</f>
        <v>1331.2400000000002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7.02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32.76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11.76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53</v>
      </c>
    </row>
    <row r="79" spans="1:5">
      <c r="A79" s="396" t="s">
        <v>70</v>
      </c>
      <c r="B79" s="397"/>
      <c r="C79" s="397"/>
      <c r="D79" s="397"/>
      <c r="E79" s="32">
        <f>SUM(E73:E78)</f>
        <v>104.75999999999999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1684.96</v>
      </c>
    </row>
    <row r="82" spans="1:5">
      <c r="A82" s="398"/>
      <c r="B82" s="399"/>
      <c r="C82" s="399"/>
      <c r="D82" s="65" t="s">
        <v>126</v>
      </c>
      <c r="E82" s="66">
        <f>E69</f>
        <v>1331.2400000000002</v>
      </c>
    </row>
    <row r="83" spans="1:5">
      <c r="A83" s="398"/>
      <c r="B83" s="399"/>
      <c r="C83" s="399"/>
      <c r="D83" s="65" t="s">
        <v>127</v>
      </c>
      <c r="E83" s="66">
        <f>E79</f>
        <v>104.75999999999999</v>
      </c>
    </row>
    <row r="84" spans="1:5">
      <c r="A84" s="398"/>
      <c r="B84" s="399"/>
      <c r="C84" s="399"/>
      <c r="D84" s="67" t="s">
        <v>113</v>
      </c>
      <c r="E84" s="45">
        <f>SUM(E81:E83)</f>
        <v>3120.96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28.89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17.329999999999998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0.86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3.46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60.94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f>TRUNC(E26/210*1.5*D54)</f>
        <v>183</v>
      </c>
    </row>
    <row r="99" spans="1:5">
      <c r="A99" s="349" t="s">
        <v>70</v>
      </c>
      <c r="B99" s="350"/>
      <c r="C99" s="351"/>
      <c r="D99" s="76"/>
      <c r="E99" s="32">
        <f>SUM(E98)</f>
        <v>183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60.94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183</v>
      </c>
    </row>
    <row r="104" spans="1:5">
      <c r="A104" s="421" t="s">
        <v>70</v>
      </c>
      <c r="B104" s="422"/>
      <c r="C104" s="422"/>
      <c r="D104" s="423"/>
      <c r="E104" s="44">
        <f>SUM(E102:E103)</f>
        <v>243.94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25.25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25.609166666666667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1684.96</v>
      </c>
    </row>
    <row r="115" spans="1:5">
      <c r="A115" s="398"/>
      <c r="B115" s="399"/>
      <c r="C115" s="399"/>
      <c r="D115" s="65" t="s">
        <v>126</v>
      </c>
      <c r="E115" s="66">
        <f>E82</f>
        <v>1331.2400000000002</v>
      </c>
    </row>
    <row r="116" spans="1:5">
      <c r="A116" s="398"/>
      <c r="B116" s="399"/>
      <c r="C116" s="399"/>
      <c r="D116" s="65" t="s">
        <v>127</v>
      </c>
      <c r="E116" s="66">
        <f>E83</f>
        <v>104.75999999999999</v>
      </c>
    </row>
    <row r="117" spans="1:5">
      <c r="A117" s="398"/>
      <c r="B117" s="399"/>
      <c r="C117" s="399"/>
      <c r="D117" s="65" t="s">
        <v>152</v>
      </c>
      <c r="E117" s="66">
        <f>E104</f>
        <v>243.94</v>
      </c>
    </row>
    <row r="118" spans="1:5">
      <c r="A118" s="398"/>
      <c r="B118" s="399"/>
      <c r="C118" s="399"/>
      <c r="D118" s="65" t="s">
        <v>153</v>
      </c>
      <c r="E118" s="66">
        <f>E112</f>
        <v>25.609166666666667</v>
      </c>
    </row>
    <row r="119" spans="1:5">
      <c r="A119" s="398"/>
      <c r="B119" s="399"/>
      <c r="C119" s="399"/>
      <c r="D119" s="67" t="s">
        <v>113</v>
      </c>
      <c r="E119" s="45">
        <f>SUM(E114:E118)</f>
        <v>3390.5091666666667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169.52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3649.0291666666667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3867.54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25.13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116.02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77.349999999999994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218.5</v>
      </c>
    </row>
    <row r="134" spans="1:5">
      <c r="A134" s="437" t="s">
        <v>113</v>
      </c>
      <c r="B134" s="438"/>
      <c r="C134" s="438"/>
      <c r="D134" s="439"/>
      <c r="E134" s="110">
        <f>E123+E124+E133</f>
        <v>477.02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1684.96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1331.2400000000002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104.75999999999999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243.94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25.609166666666667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477.02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3867.5291666666667</v>
      </c>
    </row>
    <row r="145" spans="1:5" ht="15.75" thickBot="1">
      <c r="A145" s="430" t="s">
        <v>257</v>
      </c>
      <c r="B145" s="431"/>
      <c r="C145" s="431"/>
      <c r="D145" s="432"/>
      <c r="E145" s="118">
        <f>TRUNC(E144*2,2)</f>
        <v>7735.05</v>
      </c>
    </row>
  </sheetData>
  <mergeCells count="123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A12:B12"/>
    <mergeCell ref="D12:E12"/>
    <mergeCell ref="A13:E1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5:D145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245</v>
      </c>
      <c r="E16" s="312"/>
    </row>
    <row r="17" spans="1:5">
      <c r="A17" s="21">
        <v>2</v>
      </c>
      <c r="B17" s="310" t="s">
        <v>57</v>
      </c>
      <c r="C17" s="310"/>
      <c r="D17" s="311" t="s">
        <v>244</v>
      </c>
      <c r="E17" s="312"/>
    </row>
    <row r="18" spans="1:5">
      <c r="A18" s="21">
        <v>3</v>
      </c>
      <c r="B18" s="310" t="s">
        <v>59</v>
      </c>
      <c r="C18" s="310"/>
      <c r="D18" s="331">
        <v>1684.96</v>
      </c>
      <c r="E18" s="332"/>
    </row>
    <row r="19" spans="1:5">
      <c r="A19" s="21">
        <v>4</v>
      </c>
      <c r="B19" s="310" t="s">
        <v>60</v>
      </c>
      <c r="C19" s="310"/>
      <c r="D19" s="333" t="s">
        <v>245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1684.96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1684.96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220</v>
      </c>
      <c r="C28" s="330"/>
      <c r="D28" s="31">
        <v>0.39</v>
      </c>
      <c r="E28" s="30">
        <f>TRUNC(((7*(7*4.345))*((E26/210)*D28)/2),2)</f>
        <v>333.11</v>
      </c>
    </row>
    <row r="29" spans="1:5">
      <c r="A29" s="349" t="s">
        <v>70</v>
      </c>
      <c r="B29" s="350"/>
      <c r="C29" s="350"/>
      <c r="D29" s="351"/>
      <c r="E29" s="32">
        <f>SUM(E26:E28)</f>
        <v>2018.0700000000002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168.17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224.23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392.4</v>
      </c>
    </row>
    <row r="37" spans="1:5">
      <c r="A37" s="340" t="s">
        <v>70</v>
      </c>
      <c r="B37" s="341"/>
      <c r="C37" s="341"/>
      <c r="D37" s="341"/>
      <c r="E37" s="42">
        <f>SUM(E36:E36)</f>
        <v>392.4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2018.0700000000002</v>
      </c>
    </row>
    <row r="39" spans="1:5">
      <c r="A39" s="342"/>
      <c r="B39" s="343"/>
      <c r="C39" s="343"/>
      <c r="D39" s="43" t="s">
        <v>86</v>
      </c>
      <c r="E39" s="45">
        <f>E37</f>
        <v>392.4</v>
      </c>
    </row>
    <row r="40" spans="1:5">
      <c r="A40" s="342"/>
      <c r="B40" s="343"/>
      <c r="C40" s="343"/>
      <c r="D40" s="43" t="s">
        <v>70</v>
      </c>
      <c r="E40" s="45">
        <f>SUM(E38:E39)</f>
        <v>2410.4700000000003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482.09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60.26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50.61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36.15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24.1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14.46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4.82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192.83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865.32000000000016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15.21</v>
      </c>
      <c r="E54" s="366">
        <f>TRUNC(((D54*D55*D56))-($E$26*6%),2)</f>
        <v>17.54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261.61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281.15000000000003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392.4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865.32000000000016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281.15000000000003</v>
      </c>
    </row>
    <row r="69" spans="1:5">
      <c r="A69" s="381" t="s">
        <v>70</v>
      </c>
      <c r="B69" s="382"/>
      <c r="C69" s="382"/>
      <c r="D69" s="383"/>
      <c r="E69" s="63">
        <f>SUM(E66:E68)</f>
        <v>1538.8700000000003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0.27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39.24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14.08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64</v>
      </c>
    </row>
    <row r="79" spans="1:5">
      <c r="A79" s="396" t="s">
        <v>70</v>
      </c>
      <c r="B79" s="397"/>
      <c r="C79" s="397"/>
      <c r="D79" s="397"/>
      <c r="E79" s="32">
        <f>SUM(E73:E78)</f>
        <v>125.99000000000001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2018.0700000000002</v>
      </c>
    </row>
    <row r="82" spans="1:5">
      <c r="A82" s="398"/>
      <c r="B82" s="399"/>
      <c r="C82" s="399"/>
      <c r="D82" s="65" t="s">
        <v>126</v>
      </c>
      <c r="E82" s="66">
        <f>E69</f>
        <v>1538.8700000000003</v>
      </c>
    </row>
    <row r="83" spans="1:5">
      <c r="A83" s="398"/>
      <c r="B83" s="399"/>
      <c r="C83" s="399"/>
      <c r="D83" s="65" t="s">
        <v>127</v>
      </c>
      <c r="E83" s="66">
        <f>E79</f>
        <v>125.99000000000001</v>
      </c>
    </row>
    <row r="84" spans="1:5">
      <c r="A84" s="398"/>
      <c r="B84" s="399"/>
      <c r="C84" s="399"/>
      <c r="D84" s="67" t="s">
        <v>113</v>
      </c>
      <c r="E84" s="45">
        <f>SUM(E81:E83)</f>
        <v>3682.9300000000003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34.1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20.46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1.02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12.27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4.09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71.940000000000012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f>TRUNC(E26/210*1.5*D54)</f>
        <v>183</v>
      </c>
    </row>
    <row r="99" spans="1:5">
      <c r="A99" s="349" t="s">
        <v>70</v>
      </c>
      <c r="B99" s="350"/>
      <c r="C99" s="351"/>
      <c r="D99" s="76"/>
      <c r="E99" s="32">
        <f>SUM(E98)</f>
        <v>183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71.940000000000012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183</v>
      </c>
    </row>
    <row r="104" spans="1:5">
      <c r="A104" s="421" t="s">
        <v>70</v>
      </c>
      <c r="B104" s="422"/>
      <c r="C104" s="422"/>
      <c r="D104" s="423"/>
      <c r="E104" s="44">
        <f>SUM(E102:E103)</f>
        <v>254.94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25.25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25.609166666666667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2018.0700000000002</v>
      </c>
    </row>
    <row r="115" spans="1:5">
      <c r="A115" s="398"/>
      <c r="B115" s="399"/>
      <c r="C115" s="399"/>
      <c r="D115" s="65" t="s">
        <v>126</v>
      </c>
      <c r="E115" s="66">
        <f>E82</f>
        <v>1538.8700000000003</v>
      </c>
    </row>
    <row r="116" spans="1:5">
      <c r="A116" s="398"/>
      <c r="B116" s="399"/>
      <c r="C116" s="399"/>
      <c r="D116" s="65" t="s">
        <v>127</v>
      </c>
      <c r="E116" s="66">
        <f>E83</f>
        <v>125.99000000000001</v>
      </c>
    </row>
    <row r="117" spans="1:5">
      <c r="A117" s="398"/>
      <c r="B117" s="399"/>
      <c r="C117" s="399"/>
      <c r="D117" s="65" t="s">
        <v>152</v>
      </c>
      <c r="E117" s="66">
        <f>E104</f>
        <v>254.94</v>
      </c>
    </row>
    <row r="118" spans="1:5">
      <c r="A118" s="398"/>
      <c r="B118" s="399"/>
      <c r="C118" s="399"/>
      <c r="D118" s="65" t="s">
        <v>153</v>
      </c>
      <c r="E118" s="66">
        <f>E112</f>
        <v>25.609166666666667</v>
      </c>
    </row>
    <row r="119" spans="1:5">
      <c r="A119" s="398"/>
      <c r="B119" s="399"/>
      <c r="C119" s="399"/>
      <c r="D119" s="67" t="s">
        <v>113</v>
      </c>
      <c r="E119" s="45">
        <f>SUM(E114:E118)</f>
        <v>3963.479166666667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198.17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104.04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4265.689166666667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4521.13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29.38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135.63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90.42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255.43</v>
      </c>
    </row>
    <row r="134" spans="1:5">
      <c r="A134" s="437" t="s">
        <v>113</v>
      </c>
      <c r="B134" s="438"/>
      <c r="C134" s="438"/>
      <c r="D134" s="439"/>
      <c r="E134" s="110">
        <f>E123+E124+E133</f>
        <v>557.64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2018.0700000000002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1538.8700000000003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125.99000000000001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254.94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25.609166666666667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557.64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4521.1191666666673</v>
      </c>
    </row>
    <row r="145" spans="1:5" ht="15.75" thickBot="1">
      <c r="A145" s="430" t="s">
        <v>257</v>
      </c>
      <c r="B145" s="431"/>
      <c r="C145" s="431"/>
      <c r="D145" s="432"/>
      <c r="E145" s="118">
        <f>TRUNC(E144*2,2)</f>
        <v>9042.23</v>
      </c>
    </row>
  </sheetData>
  <mergeCells count="123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A12:B12"/>
    <mergeCell ref="D12:E12"/>
    <mergeCell ref="A13:E1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5:D145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1</v>
      </c>
      <c r="E12" s="312"/>
    </row>
    <row r="13" spans="1:5">
      <c r="A13" s="319" t="s">
        <v>241</v>
      </c>
      <c r="B13" s="320"/>
      <c r="C13" s="320"/>
      <c r="D13" s="320"/>
      <c r="E13" s="321"/>
    </row>
    <row r="14" spans="1:5">
      <c r="A14" s="303" t="s">
        <v>242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246</v>
      </c>
      <c r="E16" s="312"/>
    </row>
    <row r="17" spans="1:5">
      <c r="A17" s="21">
        <v>2</v>
      </c>
      <c r="B17" s="310" t="s">
        <v>57</v>
      </c>
      <c r="C17" s="310"/>
      <c r="D17" s="311" t="s">
        <v>247</v>
      </c>
      <c r="E17" s="312"/>
    </row>
    <row r="18" spans="1:5">
      <c r="A18" s="21">
        <v>3</v>
      </c>
      <c r="B18" s="310" t="s">
        <v>59</v>
      </c>
      <c r="C18" s="310"/>
      <c r="D18" s="331">
        <v>1649.81</v>
      </c>
      <c r="E18" s="332"/>
    </row>
    <row r="19" spans="1:5">
      <c r="A19" s="21">
        <v>4</v>
      </c>
      <c r="B19" s="310" t="s">
        <v>60</v>
      </c>
      <c r="C19" s="310"/>
      <c r="D19" s="443" t="s">
        <v>246</v>
      </c>
      <c r="E19" s="334"/>
    </row>
    <row r="20" spans="1:5">
      <c r="A20" s="21">
        <v>5</v>
      </c>
      <c r="B20" s="330" t="s">
        <v>61</v>
      </c>
      <c r="C20" s="330"/>
      <c r="D20" s="446" t="s">
        <v>251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1649.81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1499.82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1499.82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124.98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166.64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291.62</v>
      </c>
    </row>
    <row r="37" spans="1:5">
      <c r="A37" s="340" t="s">
        <v>70</v>
      </c>
      <c r="B37" s="341"/>
      <c r="C37" s="341"/>
      <c r="D37" s="341"/>
      <c r="E37" s="42">
        <f>SUM(E36:E36)</f>
        <v>291.62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1499.82</v>
      </c>
    </row>
    <row r="39" spans="1:5">
      <c r="A39" s="342"/>
      <c r="B39" s="343"/>
      <c r="C39" s="343"/>
      <c r="D39" s="43" t="s">
        <v>86</v>
      </c>
      <c r="E39" s="45">
        <f>E37</f>
        <v>291.62</v>
      </c>
    </row>
    <row r="40" spans="1:5">
      <c r="A40" s="342"/>
      <c r="B40" s="343"/>
      <c r="C40" s="343"/>
      <c r="D40" s="43" t="s">
        <v>70</v>
      </c>
      <c r="E40" s="45">
        <f>SUM(E38:E39)</f>
        <v>1791.44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358.28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44.78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37.619999999999997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26.87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17.91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10.74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3.58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143.31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643.08999999999992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72.5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22.88</v>
      </c>
      <c r="E57" s="393">
        <f>TRUNC((D54*D57*D58),2)</f>
        <v>452.82</v>
      </c>
    </row>
    <row r="58" spans="1:5">
      <c r="A58" s="388"/>
      <c r="B58" s="391"/>
      <c r="C58" s="392"/>
      <c r="D58" s="54">
        <v>0.95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0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525.31999999999994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291.62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643.08999999999992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525.31999999999994</v>
      </c>
    </row>
    <row r="69" spans="1:5">
      <c r="A69" s="381" t="s">
        <v>70</v>
      </c>
      <c r="B69" s="382"/>
      <c r="C69" s="382"/>
      <c r="D69" s="383"/>
      <c r="E69" s="63">
        <f>SUM(E66:E68)</f>
        <v>1460.0299999999997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6.24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29.16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10.46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47</v>
      </c>
    </row>
    <row r="79" spans="1:5">
      <c r="A79" s="396" t="s">
        <v>70</v>
      </c>
      <c r="B79" s="397"/>
      <c r="C79" s="397"/>
      <c r="D79" s="397"/>
      <c r="E79" s="32">
        <f>SUM(E73:E78)</f>
        <v>93.06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1499.82</v>
      </c>
    </row>
    <row r="82" spans="1:5">
      <c r="A82" s="398"/>
      <c r="B82" s="399"/>
      <c r="C82" s="399"/>
      <c r="D82" s="65" t="s">
        <v>126</v>
      </c>
      <c r="E82" s="66">
        <f>E69</f>
        <v>1460.0299999999997</v>
      </c>
    </row>
    <row r="83" spans="1:5">
      <c r="A83" s="398"/>
      <c r="B83" s="399"/>
      <c r="C83" s="399"/>
      <c r="D83" s="65" t="s">
        <v>127</v>
      </c>
      <c r="E83" s="66">
        <f>E79</f>
        <v>93.06</v>
      </c>
    </row>
    <row r="84" spans="1:5">
      <c r="A84" s="398"/>
      <c r="B84" s="399"/>
      <c r="C84" s="399"/>
      <c r="D84" s="67" t="s">
        <v>113</v>
      </c>
      <c r="E84" s="45">
        <f>SUM(E81:E83)</f>
        <v>3052.9099999999994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28.26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16.96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0.84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10.17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3.39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59.620000000000005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59.620000000000005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59.620000000000005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7.166666666666667E-2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1499.82</v>
      </c>
    </row>
    <row r="115" spans="1:5">
      <c r="A115" s="398"/>
      <c r="B115" s="399"/>
      <c r="C115" s="399"/>
      <c r="D115" s="65" t="s">
        <v>126</v>
      </c>
      <c r="E115" s="66">
        <f>E82</f>
        <v>1460.0299999999997</v>
      </c>
    </row>
    <row r="116" spans="1:5">
      <c r="A116" s="398"/>
      <c r="B116" s="399"/>
      <c r="C116" s="399"/>
      <c r="D116" s="65" t="s">
        <v>127</v>
      </c>
      <c r="E116" s="66">
        <f>E83</f>
        <v>93.06</v>
      </c>
    </row>
    <row r="117" spans="1:5">
      <c r="A117" s="398"/>
      <c r="B117" s="399"/>
      <c r="C117" s="399"/>
      <c r="D117" s="65" t="s">
        <v>152</v>
      </c>
      <c r="E117" s="66">
        <f>E104</f>
        <v>59.620000000000005</v>
      </c>
    </row>
    <row r="118" spans="1:5">
      <c r="A118" s="398"/>
      <c r="B118" s="399"/>
      <c r="C118" s="399"/>
      <c r="D118" s="65" t="s">
        <v>153</v>
      </c>
      <c r="E118" s="66">
        <f>E112</f>
        <v>7.166666666666667E-2</v>
      </c>
    </row>
    <row r="119" spans="1:5">
      <c r="A119" s="398"/>
      <c r="B119" s="399"/>
      <c r="C119" s="399"/>
      <c r="D119" s="67" t="s">
        <v>113</v>
      </c>
      <c r="E119" s="45">
        <f>SUM(E114:E118)</f>
        <v>3112.601666666666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155.63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81.7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3349.9316666666659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3550.53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23.07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106.51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71.010000000000005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200.59000000000003</v>
      </c>
    </row>
    <row r="134" spans="1:5">
      <c r="A134" s="437" t="s">
        <v>113</v>
      </c>
      <c r="B134" s="438"/>
      <c r="C134" s="438"/>
      <c r="D134" s="439"/>
      <c r="E134" s="110">
        <f>E123+E124+E133</f>
        <v>437.92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1499.82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1460.0299999999997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93.06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59.620000000000005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7.166666666666667E-2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437.92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3550.5216666666661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32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56</v>
      </c>
      <c r="E16" s="312"/>
    </row>
    <row r="17" spans="1:5">
      <c r="A17" s="21">
        <v>2</v>
      </c>
      <c r="B17" s="310" t="s">
        <v>57</v>
      </c>
      <c r="C17" s="310"/>
      <c r="D17" s="311" t="s">
        <v>58</v>
      </c>
      <c r="E17" s="312"/>
    </row>
    <row r="18" spans="1:5">
      <c r="A18" s="21">
        <v>3</v>
      </c>
      <c r="B18" s="310" t="s">
        <v>59</v>
      </c>
      <c r="C18" s="310"/>
      <c r="D18" s="331">
        <v>2705.24</v>
      </c>
      <c r="E18" s="332"/>
    </row>
    <row r="19" spans="1:5">
      <c r="A19" s="21">
        <v>4</v>
      </c>
      <c r="B19" s="310" t="s">
        <v>60</v>
      </c>
      <c r="C19" s="310"/>
      <c r="D19" s="333" t="s">
        <v>56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0.75</v>
      </c>
      <c r="E25" s="27">
        <f>D18*D25</f>
        <v>2028.9299999999998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1844.48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1844.48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153.69999999999999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204.94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358.64</v>
      </c>
    </row>
    <row r="37" spans="1:5">
      <c r="A37" s="340" t="s">
        <v>70</v>
      </c>
      <c r="B37" s="341"/>
      <c r="C37" s="341"/>
      <c r="D37" s="341"/>
      <c r="E37" s="42">
        <f>SUM(E36:E36)</f>
        <v>358.64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1844.48</v>
      </c>
    </row>
    <row r="39" spans="1:5">
      <c r="A39" s="342"/>
      <c r="B39" s="343"/>
      <c r="C39" s="343"/>
      <c r="D39" s="43" t="s">
        <v>86</v>
      </c>
      <c r="E39" s="45">
        <f>E37</f>
        <v>358.64</v>
      </c>
    </row>
    <row r="40" spans="1:5">
      <c r="A40" s="342"/>
      <c r="B40" s="343"/>
      <c r="C40" s="343"/>
      <c r="D40" s="43" t="s">
        <v>70</v>
      </c>
      <c r="E40" s="45">
        <f>SUM(E38:E39)</f>
        <v>2203.12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440.62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55.07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46.26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33.04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22.03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13.21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4.4000000000000004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176.24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790.87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51.82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412.14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358.64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790.87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412.14</v>
      </c>
    </row>
    <row r="69" spans="1:5">
      <c r="A69" s="381" t="s">
        <v>70</v>
      </c>
      <c r="B69" s="382"/>
      <c r="C69" s="382"/>
      <c r="D69" s="383"/>
      <c r="E69" s="63">
        <f>SUM(E66:E68)</f>
        <v>1561.65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7.68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0.25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35.86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12.87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59</v>
      </c>
    </row>
    <row r="79" spans="1:5">
      <c r="A79" s="396" t="s">
        <v>70</v>
      </c>
      <c r="B79" s="397"/>
      <c r="C79" s="397"/>
      <c r="D79" s="397"/>
      <c r="E79" s="32">
        <f>SUM(E73:E78)</f>
        <v>115.66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1844.48</v>
      </c>
    </row>
    <row r="82" spans="1:5">
      <c r="A82" s="398"/>
      <c r="B82" s="399"/>
      <c r="C82" s="399"/>
      <c r="D82" s="65" t="s">
        <v>126</v>
      </c>
      <c r="E82" s="66">
        <f>E69</f>
        <v>1561.65</v>
      </c>
    </row>
    <row r="83" spans="1:5">
      <c r="A83" s="398"/>
      <c r="B83" s="399"/>
      <c r="C83" s="399"/>
      <c r="D83" s="65" t="s">
        <v>127</v>
      </c>
      <c r="E83" s="66">
        <f>E79</f>
        <v>115.66</v>
      </c>
    </row>
    <row r="84" spans="1:5">
      <c r="A84" s="398"/>
      <c r="B84" s="399"/>
      <c r="C84" s="399"/>
      <c r="D84" s="67" t="s">
        <v>113</v>
      </c>
      <c r="E84" s="45">
        <f>SUM(E81:E83)</f>
        <v>3521.79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32.6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19.559999999999999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0.97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11.73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3.91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68.77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68.77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68.77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0.35916666666666663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1844.48</v>
      </c>
    </row>
    <row r="115" spans="1:5">
      <c r="A115" s="398"/>
      <c r="B115" s="399"/>
      <c r="C115" s="399"/>
      <c r="D115" s="65" t="s">
        <v>126</v>
      </c>
      <c r="E115" s="66">
        <f>E82</f>
        <v>1561.65</v>
      </c>
    </row>
    <row r="116" spans="1:5">
      <c r="A116" s="398"/>
      <c r="B116" s="399"/>
      <c r="C116" s="399"/>
      <c r="D116" s="65" t="s">
        <v>127</v>
      </c>
      <c r="E116" s="66">
        <f>E83</f>
        <v>115.66</v>
      </c>
    </row>
    <row r="117" spans="1:5">
      <c r="A117" s="398"/>
      <c r="B117" s="399"/>
      <c r="C117" s="399"/>
      <c r="D117" s="65" t="s">
        <v>152</v>
      </c>
      <c r="E117" s="66">
        <f>E104</f>
        <v>68.77</v>
      </c>
    </row>
    <row r="118" spans="1:5">
      <c r="A118" s="398"/>
      <c r="B118" s="399"/>
      <c r="C118" s="399"/>
      <c r="D118" s="65" t="s">
        <v>153</v>
      </c>
      <c r="E118" s="66">
        <f>E112</f>
        <v>0.35916666666666663</v>
      </c>
    </row>
    <row r="119" spans="1:5">
      <c r="A119" s="398"/>
      <c r="B119" s="399"/>
      <c r="C119" s="399"/>
      <c r="D119" s="67" t="s">
        <v>113</v>
      </c>
      <c r="E119" s="45">
        <f>SUM(E114:E118)</f>
        <v>3590.9191666666666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179.54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94.26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3864.7191666666668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4096.1499999999996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26.62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122.88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81.92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231.42000000000002</v>
      </c>
    </row>
    <row r="134" spans="1:5">
      <c r="A134" s="437" t="s">
        <v>113</v>
      </c>
      <c r="B134" s="438"/>
      <c r="C134" s="438"/>
      <c r="D134" s="439"/>
      <c r="E134" s="110">
        <f>E123+E124+E133</f>
        <v>505.22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1844.48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1561.65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115.66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68.77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0.35916666666666663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505.22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4096.1391666666668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8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56</v>
      </c>
      <c r="E16" s="312"/>
    </row>
    <row r="17" spans="1:5">
      <c r="A17" s="21">
        <v>2</v>
      </c>
      <c r="B17" s="310" t="s">
        <v>57</v>
      </c>
      <c r="C17" s="310"/>
      <c r="D17" s="311" t="s">
        <v>58</v>
      </c>
      <c r="E17" s="312"/>
    </row>
    <row r="18" spans="1:5">
      <c r="A18" s="21">
        <v>3</v>
      </c>
      <c r="B18" s="310" t="s">
        <v>59</v>
      </c>
      <c r="C18" s="310"/>
      <c r="D18" s="331">
        <v>2705.24</v>
      </c>
      <c r="E18" s="332"/>
    </row>
    <row r="19" spans="1:5">
      <c r="A19" s="21">
        <v>4</v>
      </c>
      <c r="B19" s="310" t="s">
        <v>60</v>
      </c>
      <c r="C19" s="310"/>
      <c r="D19" s="333" t="s">
        <v>56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0.75</v>
      </c>
      <c r="E25" s="27">
        <f>D18*D25</f>
        <v>2028.9299999999998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2028.93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2028.93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169.07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225.43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394.5</v>
      </c>
    </row>
    <row r="37" spans="1:5">
      <c r="A37" s="340" t="s">
        <v>70</v>
      </c>
      <c r="B37" s="341"/>
      <c r="C37" s="341"/>
      <c r="D37" s="341"/>
      <c r="E37" s="42">
        <f>SUM(E36:E36)</f>
        <v>394.5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2028.93</v>
      </c>
    </row>
    <row r="39" spans="1:5">
      <c r="A39" s="342"/>
      <c r="B39" s="343"/>
      <c r="C39" s="343"/>
      <c r="D39" s="43" t="s">
        <v>86</v>
      </c>
      <c r="E39" s="45">
        <f>E37</f>
        <v>394.5</v>
      </c>
    </row>
    <row r="40" spans="1:5">
      <c r="A40" s="342"/>
      <c r="B40" s="343"/>
      <c r="C40" s="343"/>
      <c r="D40" s="43" t="s">
        <v>70</v>
      </c>
      <c r="E40" s="45">
        <f>SUM(E38:E39)</f>
        <v>2423.4300000000003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484.68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60.58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50.89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36.35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24.23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14.54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4.84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193.87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869.98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25.167000000000002</v>
      </c>
      <c r="E54" s="366">
        <f>TRUNC(((D54*D55*D56))-($E$26*6%),2)</f>
        <v>74.56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432.87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509.43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394.5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869.98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509.43</v>
      </c>
    </row>
    <row r="69" spans="1:5">
      <c r="A69" s="381" t="s">
        <v>70</v>
      </c>
      <c r="B69" s="382"/>
      <c r="C69" s="382"/>
      <c r="D69" s="383"/>
      <c r="E69" s="63">
        <f>SUM(E66:E68)</f>
        <v>1773.91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8.4499999999999993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0.27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39.450000000000003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14.16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64</v>
      </c>
    </row>
    <row r="79" spans="1:5">
      <c r="A79" s="396" t="s">
        <v>70</v>
      </c>
      <c r="B79" s="397"/>
      <c r="C79" s="397"/>
      <c r="D79" s="397"/>
      <c r="E79" s="32">
        <f>SUM(E73:E78)</f>
        <v>126.33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2028.93</v>
      </c>
    </row>
    <row r="82" spans="1:5">
      <c r="A82" s="398"/>
      <c r="B82" s="399"/>
      <c r="C82" s="399"/>
      <c r="D82" s="65" t="s">
        <v>126</v>
      </c>
      <c r="E82" s="66">
        <f>E69</f>
        <v>1773.91</v>
      </c>
    </row>
    <row r="83" spans="1:5">
      <c r="A83" s="398"/>
      <c r="B83" s="399"/>
      <c r="C83" s="399"/>
      <c r="D83" s="65" t="s">
        <v>127</v>
      </c>
      <c r="E83" s="66">
        <f>E79</f>
        <v>126.33</v>
      </c>
    </row>
    <row r="84" spans="1:5">
      <c r="A84" s="398"/>
      <c r="B84" s="399"/>
      <c r="C84" s="399"/>
      <c r="D84" s="67" t="s">
        <v>113</v>
      </c>
      <c r="E84" s="45">
        <f>SUM(E81:E83)</f>
        <v>3929.17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36.380000000000003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21.82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1.0900000000000001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13.09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4.3600000000000003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76.740000000000009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76.740000000000009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76.740000000000009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0.35916666666666663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2028.93</v>
      </c>
    </row>
    <row r="115" spans="1:5">
      <c r="A115" s="398"/>
      <c r="B115" s="399"/>
      <c r="C115" s="399"/>
      <c r="D115" s="65" t="s">
        <v>126</v>
      </c>
      <c r="E115" s="66">
        <f>E82</f>
        <v>1773.91</v>
      </c>
    </row>
    <row r="116" spans="1:5">
      <c r="A116" s="398"/>
      <c r="B116" s="399"/>
      <c r="C116" s="399"/>
      <c r="D116" s="65" t="s">
        <v>127</v>
      </c>
      <c r="E116" s="66">
        <f>E83</f>
        <v>126.33</v>
      </c>
    </row>
    <row r="117" spans="1:5">
      <c r="A117" s="398"/>
      <c r="B117" s="399"/>
      <c r="C117" s="399"/>
      <c r="D117" s="65" t="s">
        <v>152</v>
      </c>
      <c r="E117" s="66">
        <f>E104</f>
        <v>76.740000000000009</v>
      </c>
    </row>
    <row r="118" spans="1:5">
      <c r="A118" s="398"/>
      <c r="B118" s="399"/>
      <c r="C118" s="399"/>
      <c r="D118" s="65" t="s">
        <v>153</v>
      </c>
      <c r="E118" s="66">
        <f>E112</f>
        <v>0.35916666666666663</v>
      </c>
    </row>
    <row r="119" spans="1:5">
      <c r="A119" s="398"/>
      <c r="B119" s="399"/>
      <c r="C119" s="399"/>
      <c r="D119" s="67" t="s">
        <v>113</v>
      </c>
      <c r="E119" s="45">
        <f>SUM(E114:E118)</f>
        <v>4006.2691666666665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200.31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105.16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4311.7391666666663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4569.9399999999996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29.7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137.09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91.39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258.18</v>
      </c>
    </row>
    <row r="134" spans="1:5">
      <c r="A134" s="437" t="s">
        <v>113</v>
      </c>
      <c r="B134" s="438"/>
      <c r="C134" s="438"/>
      <c r="D134" s="439"/>
      <c r="E134" s="110">
        <f>E123+E124+E133</f>
        <v>563.65000000000009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2028.93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1773.91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126.33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76.740000000000009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0.35916666666666663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563.65000000000009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4569.9191666666666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64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56</v>
      </c>
      <c r="E16" s="312"/>
    </row>
    <row r="17" spans="1:5">
      <c r="A17" s="21">
        <v>2</v>
      </c>
      <c r="B17" s="310" t="s">
        <v>57</v>
      </c>
      <c r="C17" s="310"/>
      <c r="D17" s="311" t="s">
        <v>58</v>
      </c>
      <c r="E17" s="312"/>
    </row>
    <row r="18" spans="1:5">
      <c r="A18" s="21">
        <v>3</v>
      </c>
      <c r="B18" s="310" t="s">
        <v>59</v>
      </c>
      <c r="C18" s="310"/>
      <c r="D18" s="331">
        <v>2705.24</v>
      </c>
      <c r="E18" s="332"/>
    </row>
    <row r="19" spans="1:5">
      <c r="A19" s="21">
        <v>4</v>
      </c>
      <c r="B19" s="310" t="s">
        <v>60</v>
      </c>
      <c r="C19" s="310"/>
      <c r="D19" s="333" t="s">
        <v>56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2705.24</v>
      </c>
    </row>
    <row r="26" spans="1:5">
      <c r="A26" s="28" t="s">
        <v>71</v>
      </c>
      <c r="B26" s="330" t="s">
        <v>68</v>
      </c>
      <c r="C26" s="330"/>
      <c r="D26" s="29">
        <v>40</v>
      </c>
      <c r="E26" s="30">
        <f>TRUNC(E25*D26/44,2)</f>
        <v>2459.3000000000002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2459.3000000000002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204.94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273.25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478.19</v>
      </c>
    </row>
    <row r="37" spans="1:5">
      <c r="A37" s="340" t="s">
        <v>70</v>
      </c>
      <c r="B37" s="341"/>
      <c r="C37" s="341"/>
      <c r="D37" s="341"/>
      <c r="E37" s="42">
        <f>SUM(E36:E36)</f>
        <v>478.19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2459.3000000000002</v>
      </c>
    </row>
    <row r="39" spans="1:5">
      <c r="A39" s="342"/>
      <c r="B39" s="343"/>
      <c r="C39" s="343"/>
      <c r="D39" s="43" t="s">
        <v>86</v>
      </c>
      <c r="E39" s="45">
        <f>E37</f>
        <v>478.19</v>
      </c>
    </row>
    <row r="40" spans="1:5">
      <c r="A40" s="342"/>
      <c r="B40" s="343"/>
      <c r="C40" s="343"/>
      <c r="D40" s="43" t="s">
        <v>70</v>
      </c>
      <c r="E40" s="45">
        <f>SUM(E38:E39)</f>
        <v>2937.4900000000002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587.49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73.430000000000007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61.68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44.06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29.37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17.62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5.87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234.99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1054.5100000000002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14.93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375.25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478.19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1054.5100000000002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375.25</v>
      </c>
    </row>
    <row r="69" spans="1:5">
      <c r="A69" s="381" t="s">
        <v>70</v>
      </c>
      <c r="B69" s="382"/>
      <c r="C69" s="382"/>
      <c r="D69" s="383"/>
      <c r="E69" s="63">
        <f>SUM(E66:E68)</f>
        <v>1907.9500000000003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10.24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0.33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47.81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17.16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78</v>
      </c>
    </row>
    <row r="79" spans="1:5">
      <c r="A79" s="396" t="s">
        <v>70</v>
      </c>
      <c r="B79" s="397"/>
      <c r="C79" s="397"/>
      <c r="D79" s="397"/>
      <c r="E79" s="32">
        <f>SUM(E73:E78)</f>
        <v>153.54000000000002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2459.3000000000002</v>
      </c>
    </row>
    <row r="82" spans="1:5">
      <c r="A82" s="398"/>
      <c r="B82" s="399"/>
      <c r="C82" s="399"/>
      <c r="D82" s="65" t="s">
        <v>126</v>
      </c>
      <c r="E82" s="66">
        <f>E69</f>
        <v>1907.9500000000003</v>
      </c>
    </row>
    <row r="83" spans="1:5">
      <c r="A83" s="398"/>
      <c r="B83" s="399"/>
      <c r="C83" s="399"/>
      <c r="D83" s="65" t="s">
        <v>127</v>
      </c>
      <c r="E83" s="66">
        <f>E79</f>
        <v>153.54000000000002</v>
      </c>
    </row>
    <row r="84" spans="1:5">
      <c r="A84" s="398"/>
      <c r="B84" s="399"/>
      <c r="C84" s="399"/>
      <c r="D84" s="67" t="s">
        <v>113</v>
      </c>
      <c r="E84" s="45">
        <f>SUM(E81:E83)</f>
        <v>4520.79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41.85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25.11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1.25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15.06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5.0199999999999996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88.29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88.29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88.29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v>0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v>0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Uniformes!N2/12</f>
        <v>0.35916666666666663</v>
      </c>
    </row>
    <row r="112" spans="1:5">
      <c r="A112" s="396" t="s">
        <v>113</v>
      </c>
      <c r="B112" s="397"/>
      <c r="C112" s="397"/>
      <c r="D112" s="397"/>
      <c r="E112" s="32">
        <f>SUM(E108:E111)</f>
        <v>0.35916666666666663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2459.3000000000002</v>
      </c>
    </row>
    <row r="115" spans="1:5">
      <c r="A115" s="398"/>
      <c r="B115" s="399"/>
      <c r="C115" s="399"/>
      <c r="D115" s="65" t="s">
        <v>126</v>
      </c>
      <c r="E115" s="66">
        <f>E82</f>
        <v>1907.9500000000003</v>
      </c>
    </row>
    <row r="116" spans="1:5">
      <c r="A116" s="398"/>
      <c r="B116" s="399"/>
      <c r="C116" s="399"/>
      <c r="D116" s="65" t="s">
        <v>127</v>
      </c>
      <c r="E116" s="66">
        <f>E83</f>
        <v>153.54000000000002</v>
      </c>
    </row>
    <row r="117" spans="1:5">
      <c r="A117" s="398"/>
      <c r="B117" s="399"/>
      <c r="C117" s="399"/>
      <c r="D117" s="65" t="s">
        <v>152</v>
      </c>
      <c r="E117" s="66">
        <f>E104</f>
        <v>88.29</v>
      </c>
    </row>
    <row r="118" spans="1:5">
      <c r="A118" s="398"/>
      <c r="B118" s="399"/>
      <c r="C118" s="399"/>
      <c r="D118" s="65" t="s">
        <v>153</v>
      </c>
      <c r="E118" s="66">
        <f>E112</f>
        <v>0.35916666666666663</v>
      </c>
    </row>
    <row r="119" spans="1:5">
      <c r="A119" s="398"/>
      <c r="B119" s="399"/>
      <c r="C119" s="399"/>
      <c r="D119" s="67" t="s">
        <v>113</v>
      </c>
      <c r="E119" s="45">
        <f>SUM(E114:E118)</f>
        <v>4609.439166666667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230.47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120.99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4960.899166666667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5257.97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34.17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157.72999999999999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105.15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297.04999999999995</v>
      </c>
    </row>
    <row r="134" spans="1:5">
      <c r="A134" s="437" t="s">
        <v>113</v>
      </c>
      <c r="B134" s="438"/>
      <c r="C134" s="438"/>
      <c r="D134" s="439"/>
      <c r="E134" s="110">
        <f>E123+E124+E133</f>
        <v>648.51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2459.3000000000002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1907.9500000000003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153.54000000000002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88.29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0.35916666666666663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648.51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5257.9491666666672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8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>
      <c r="A16" s="21">
        <v>1</v>
      </c>
      <c r="B16" s="310" t="s">
        <v>55</v>
      </c>
      <c r="C16" s="310"/>
      <c r="D16" s="311" t="s">
        <v>188</v>
      </c>
      <c r="E16" s="312"/>
    </row>
    <row r="17" spans="1:5">
      <c r="A17" s="21">
        <v>2</v>
      </c>
      <c r="B17" s="310" t="s">
        <v>57</v>
      </c>
      <c r="C17" s="310"/>
      <c r="D17" s="311" t="s">
        <v>189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tr">
        <f>D16</f>
        <v>AUXILIAR DE SERVIÇOS GERAIS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20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/>
      <c r="E27" s="30">
        <f>D21*D27</f>
        <v>0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1384.08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115.34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153.78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269.12</v>
      </c>
    </row>
    <row r="37" spans="1:5">
      <c r="A37" s="340" t="s">
        <v>70</v>
      </c>
      <c r="B37" s="341"/>
      <c r="C37" s="341"/>
      <c r="D37" s="341"/>
      <c r="E37" s="42">
        <f>SUM(E36:E36)</f>
        <v>269.12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1384.08</v>
      </c>
    </row>
    <row r="39" spans="1:5">
      <c r="A39" s="342"/>
      <c r="B39" s="343"/>
      <c r="C39" s="343"/>
      <c r="D39" s="43" t="s">
        <v>86</v>
      </c>
      <c r="E39" s="45">
        <f>E37</f>
        <v>269.12</v>
      </c>
    </row>
    <row r="40" spans="1:5">
      <c r="A40" s="342"/>
      <c r="B40" s="343"/>
      <c r="C40" s="343"/>
      <c r="D40" s="43" t="s">
        <v>70</v>
      </c>
      <c r="E40" s="45">
        <f>SUM(E38:E39)</f>
        <v>1653.1999999999998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330.64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41.33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34.71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24.79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16.53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9.91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3.3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132.25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593.46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269.12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593.46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1302.3499999999999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5.76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0.18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26.91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9.66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44</v>
      </c>
    </row>
    <row r="79" spans="1:5">
      <c r="A79" s="396" t="s">
        <v>70</v>
      </c>
      <c r="B79" s="397"/>
      <c r="C79" s="397"/>
      <c r="D79" s="397"/>
      <c r="E79" s="32">
        <f>SUM(E73:E78)</f>
        <v>86.51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1384.08</v>
      </c>
    </row>
    <row r="82" spans="1:5">
      <c r="A82" s="398"/>
      <c r="B82" s="399"/>
      <c r="C82" s="399"/>
      <c r="D82" s="65" t="s">
        <v>126</v>
      </c>
      <c r="E82" s="66">
        <f>E69</f>
        <v>1302.3499999999999</v>
      </c>
    </row>
    <row r="83" spans="1:5">
      <c r="A83" s="398"/>
      <c r="B83" s="399"/>
      <c r="C83" s="399"/>
      <c r="D83" s="65" t="s">
        <v>127</v>
      </c>
      <c r="E83" s="66">
        <f>E79</f>
        <v>86.51</v>
      </c>
    </row>
    <row r="84" spans="1:5">
      <c r="A84" s="398"/>
      <c r="B84" s="399"/>
      <c r="C84" s="399"/>
      <c r="D84" s="67" t="s">
        <v>113</v>
      </c>
      <c r="E84" s="45">
        <f>SUM(E81:E83)</f>
        <v>2772.94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25.67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15.4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0.77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9.24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3.08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54.160000000000004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54.160000000000004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54.160000000000004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1384.08</v>
      </c>
    </row>
    <row r="115" spans="1:5">
      <c r="A115" s="398"/>
      <c r="B115" s="399"/>
      <c r="C115" s="399"/>
      <c r="D115" s="65" t="s">
        <v>126</v>
      </c>
      <c r="E115" s="66">
        <f>E82</f>
        <v>1302.3499999999999</v>
      </c>
    </row>
    <row r="116" spans="1:5">
      <c r="A116" s="398"/>
      <c r="B116" s="399"/>
      <c r="C116" s="399"/>
      <c r="D116" s="65" t="s">
        <v>127</v>
      </c>
      <c r="E116" s="66">
        <f>E83</f>
        <v>86.51</v>
      </c>
    </row>
    <row r="117" spans="1:5">
      <c r="A117" s="398"/>
      <c r="B117" s="399"/>
      <c r="C117" s="399"/>
      <c r="D117" s="65" t="s">
        <v>152</v>
      </c>
      <c r="E117" s="66">
        <f>E104</f>
        <v>54.160000000000004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2886.2383333333332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144.31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75.760000000000005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3106.3083333333334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3292.32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21.4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98.76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65.84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186</v>
      </c>
    </row>
    <row r="134" spans="1:5">
      <c r="A134" s="437" t="s">
        <v>113</v>
      </c>
      <c r="B134" s="438"/>
      <c r="C134" s="438"/>
      <c r="D134" s="439"/>
      <c r="E134" s="110">
        <f>E123+E124+E133</f>
        <v>406.07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1384.08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1302.3499999999999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86.51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54.160000000000004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406.07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3292.3083333333334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workbookViewId="0">
      <selection activeCell="D130" sqref="D130"/>
    </sheetView>
  </sheetViews>
  <sheetFormatPr defaultRowHeight="15"/>
  <cols>
    <col min="1" max="1" width="4.5" style="1" customWidth="1"/>
    <col min="2" max="2" width="37.625" style="1" customWidth="1"/>
    <col min="3" max="3" width="22.625" style="1" customWidth="1"/>
    <col min="4" max="5" width="18.625" style="1" customWidth="1"/>
    <col min="6" max="16384" width="9" style="1"/>
  </cols>
  <sheetData>
    <row r="1" spans="1:5">
      <c r="A1" s="289" t="s">
        <v>174</v>
      </c>
      <c r="B1" s="290"/>
      <c r="C1" s="290"/>
      <c r="D1" s="290"/>
      <c r="E1" s="291"/>
    </row>
    <row r="2" spans="1:5">
      <c r="A2" s="292"/>
      <c r="B2" s="293"/>
      <c r="C2" s="293"/>
      <c r="D2" s="293"/>
      <c r="E2" s="294"/>
    </row>
    <row r="3" spans="1:5">
      <c r="A3" s="295" t="s">
        <v>177</v>
      </c>
      <c r="B3" s="296"/>
      <c r="C3" s="296"/>
      <c r="D3" s="297" t="s">
        <v>175</v>
      </c>
      <c r="E3" s="298"/>
    </row>
    <row r="4" spans="1:5">
      <c r="A4" s="295" t="s">
        <v>178</v>
      </c>
      <c r="B4" s="296"/>
      <c r="C4" s="296"/>
      <c r="D4" s="299" t="s">
        <v>176</v>
      </c>
      <c r="E4" s="300"/>
    </row>
    <row r="5" spans="1:5">
      <c r="A5" s="21" t="s">
        <v>67</v>
      </c>
      <c r="B5" s="287" t="s">
        <v>179</v>
      </c>
      <c r="C5" s="287"/>
      <c r="D5" s="301" t="s">
        <v>185</v>
      </c>
      <c r="E5" s="302"/>
    </row>
    <row r="6" spans="1:5">
      <c r="A6" s="21" t="s">
        <v>71</v>
      </c>
      <c r="B6" s="287" t="s">
        <v>180</v>
      </c>
      <c r="C6" s="287"/>
      <c r="D6" s="287" t="s">
        <v>181</v>
      </c>
      <c r="E6" s="288"/>
    </row>
    <row r="7" spans="1:5">
      <c r="A7" s="21" t="s">
        <v>73</v>
      </c>
      <c r="B7" s="287" t="s">
        <v>182</v>
      </c>
      <c r="C7" s="287"/>
      <c r="D7" s="287">
        <v>2022</v>
      </c>
      <c r="E7" s="288"/>
    </row>
    <row r="8" spans="1:5">
      <c r="A8" s="21" t="s">
        <v>76</v>
      </c>
      <c r="B8" s="287" t="s">
        <v>183</v>
      </c>
      <c r="C8" s="287"/>
      <c r="D8" s="287" t="s">
        <v>184</v>
      </c>
      <c r="E8" s="288"/>
    </row>
    <row r="9" spans="1:5" s="15" customFormat="1" ht="15.75" thickBot="1">
      <c r="A9" s="17"/>
      <c r="E9" s="18"/>
    </row>
    <row r="10" spans="1:5">
      <c r="A10" s="313" t="s">
        <v>46</v>
      </c>
      <c r="B10" s="314"/>
      <c r="C10" s="314"/>
      <c r="D10" s="314"/>
      <c r="E10" s="315"/>
    </row>
    <row r="11" spans="1:5">
      <c r="A11" s="316" t="s">
        <v>47</v>
      </c>
      <c r="B11" s="317"/>
      <c r="C11" s="16" t="s">
        <v>48</v>
      </c>
      <c r="D11" s="311" t="s">
        <v>264</v>
      </c>
      <c r="E11" s="312"/>
    </row>
    <row r="12" spans="1:5">
      <c r="A12" s="316" t="s">
        <v>49</v>
      </c>
      <c r="B12" s="317"/>
      <c r="C12" s="16" t="s">
        <v>50</v>
      </c>
      <c r="D12" s="311">
        <v>3</v>
      </c>
      <c r="E12" s="312"/>
    </row>
    <row r="13" spans="1:5">
      <c r="A13" s="319" t="s">
        <v>51</v>
      </c>
      <c r="B13" s="320"/>
      <c r="C13" s="320"/>
      <c r="D13" s="320"/>
      <c r="E13" s="321"/>
    </row>
    <row r="14" spans="1:5">
      <c r="A14" s="303" t="s">
        <v>52</v>
      </c>
      <c r="B14" s="304"/>
      <c r="C14" s="304"/>
      <c r="D14" s="304"/>
      <c r="E14" s="305"/>
    </row>
    <row r="15" spans="1:5" ht="15" customHeight="1">
      <c r="A15" s="306" t="s">
        <v>53</v>
      </c>
      <c r="B15" s="307"/>
      <c r="C15" s="307"/>
      <c r="D15" s="308" t="s">
        <v>64</v>
      </c>
      <c r="E15" s="309"/>
    </row>
    <row r="16" spans="1:5" ht="15" customHeight="1">
      <c r="A16" s="21">
        <v>1</v>
      </c>
      <c r="B16" s="310" t="s">
        <v>55</v>
      </c>
      <c r="C16" s="310"/>
      <c r="D16" s="311" t="s">
        <v>188</v>
      </c>
      <c r="E16" s="312"/>
    </row>
    <row r="17" spans="1:5">
      <c r="A17" s="21">
        <v>2</v>
      </c>
      <c r="B17" s="310" t="s">
        <v>57</v>
      </c>
      <c r="C17" s="310"/>
      <c r="D17" s="311" t="s">
        <v>189</v>
      </c>
      <c r="E17" s="312"/>
    </row>
    <row r="18" spans="1:5">
      <c r="A18" s="21">
        <v>3</v>
      </c>
      <c r="B18" s="310" t="s">
        <v>59</v>
      </c>
      <c r="C18" s="310"/>
      <c r="D18" s="331">
        <v>1384.08</v>
      </c>
      <c r="E18" s="332"/>
    </row>
    <row r="19" spans="1:5">
      <c r="A19" s="21">
        <v>4</v>
      </c>
      <c r="B19" s="310" t="s">
        <v>60</v>
      </c>
      <c r="C19" s="310"/>
      <c r="D19" s="333" t="str">
        <f>D16</f>
        <v>AUXILIAR DE SERVIÇOS GERAIS</v>
      </c>
      <c r="E19" s="334"/>
    </row>
    <row r="20" spans="1:5">
      <c r="A20" s="21">
        <v>5</v>
      </c>
      <c r="B20" s="330" t="s">
        <v>61</v>
      </c>
      <c r="C20" s="330"/>
      <c r="D20" s="335" t="s">
        <v>63</v>
      </c>
      <c r="E20" s="336"/>
    </row>
    <row r="21" spans="1:5">
      <c r="A21" s="19">
        <v>6</v>
      </c>
      <c r="B21" s="322" t="s">
        <v>62</v>
      </c>
      <c r="C21" s="322"/>
      <c r="D21" s="323">
        <v>1212</v>
      </c>
      <c r="E21" s="324"/>
    </row>
    <row r="22" spans="1:5">
      <c r="A22" s="17"/>
      <c r="B22" s="15"/>
      <c r="C22" s="15"/>
      <c r="D22" s="15"/>
      <c r="E22" s="18"/>
    </row>
    <row r="23" spans="1:5">
      <c r="A23" s="325" t="s">
        <v>65</v>
      </c>
      <c r="B23" s="326"/>
      <c r="C23" s="326"/>
      <c r="D23" s="326"/>
      <c r="E23" s="327"/>
    </row>
    <row r="24" spans="1:5">
      <c r="A24" s="22">
        <v>1</v>
      </c>
      <c r="B24" s="328" t="s">
        <v>66</v>
      </c>
      <c r="C24" s="329"/>
      <c r="D24" s="23" t="s">
        <v>75</v>
      </c>
      <c r="E24" s="24" t="s">
        <v>54</v>
      </c>
    </row>
    <row r="25" spans="1:5">
      <c r="A25" s="25" t="s">
        <v>67</v>
      </c>
      <c r="B25" s="348" t="s">
        <v>69</v>
      </c>
      <c r="C25" s="348"/>
      <c r="D25" s="26">
        <v>1</v>
      </c>
      <c r="E25" s="27">
        <f>D18*D25</f>
        <v>1384.08</v>
      </c>
    </row>
    <row r="26" spans="1:5">
      <c r="A26" s="28" t="s">
        <v>71</v>
      </c>
      <c r="B26" s="330" t="s">
        <v>68</v>
      </c>
      <c r="C26" s="330"/>
      <c r="D26" s="29">
        <v>44</v>
      </c>
      <c r="E26" s="30">
        <f>TRUNC(E25*D26/44,2)</f>
        <v>1384.08</v>
      </c>
    </row>
    <row r="27" spans="1:5">
      <c r="A27" s="28" t="s">
        <v>73</v>
      </c>
      <c r="B27" s="330" t="s">
        <v>72</v>
      </c>
      <c r="C27" s="330"/>
      <c r="D27" s="31">
        <v>0.2</v>
      </c>
      <c r="E27" s="30">
        <f>D21*D27</f>
        <v>242.4</v>
      </c>
    </row>
    <row r="28" spans="1:5">
      <c r="A28" s="28" t="s">
        <v>76</v>
      </c>
      <c r="B28" s="330" t="s">
        <v>74</v>
      </c>
      <c r="C28" s="330"/>
      <c r="D28" s="31"/>
      <c r="E28" s="30">
        <f>E25*D28</f>
        <v>0</v>
      </c>
    </row>
    <row r="29" spans="1:5">
      <c r="A29" s="349" t="s">
        <v>70</v>
      </c>
      <c r="B29" s="350"/>
      <c r="C29" s="350"/>
      <c r="D29" s="351"/>
      <c r="E29" s="32">
        <f>SUM(E26:E28)</f>
        <v>1626.48</v>
      </c>
    </row>
    <row r="30" spans="1:5">
      <c r="A30" s="17"/>
      <c r="B30" s="15"/>
      <c r="C30" s="15"/>
      <c r="D30" s="15"/>
      <c r="E30" s="18"/>
    </row>
    <row r="31" spans="1:5">
      <c r="A31" s="325" t="s">
        <v>77</v>
      </c>
      <c r="B31" s="326"/>
      <c r="C31" s="326"/>
      <c r="D31" s="326"/>
      <c r="E31" s="327"/>
    </row>
    <row r="32" spans="1:5">
      <c r="A32" s="352" t="s">
        <v>78</v>
      </c>
      <c r="B32" s="353"/>
      <c r="C32" s="353"/>
      <c r="D32" s="353"/>
      <c r="E32" s="354"/>
    </row>
    <row r="33" spans="1:5">
      <c r="A33" s="33" t="s">
        <v>79</v>
      </c>
      <c r="B33" s="355" t="s">
        <v>80</v>
      </c>
      <c r="C33" s="356"/>
      <c r="D33" s="34" t="s">
        <v>81</v>
      </c>
      <c r="E33" s="35" t="s">
        <v>54</v>
      </c>
    </row>
    <row r="34" spans="1:5">
      <c r="A34" s="36" t="s">
        <v>67</v>
      </c>
      <c r="B34" s="37" t="s">
        <v>82</v>
      </c>
      <c r="C34" s="38"/>
      <c r="D34" s="39">
        <f>1/12</f>
        <v>8.3333333333333329E-2</v>
      </c>
      <c r="E34" s="40">
        <f>TRUNC($E$29*D34,2)</f>
        <v>135.54</v>
      </c>
    </row>
    <row r="35" spans="1:5">
      <c r="A35" s="36" t="s">
        <v>71</v>
      </c>
      <c r="B35" s="37" t="s">
        <v>83</v>
      </c>
      <c r="C35" s="38"/>
      <c r="D35" s="39">
        <f>(((1+1/3)/12))</f>
        <v>0.1111111111111111</v>
      </c>
      <c r="E35" s="40">
        <f>TRUNC($E$29*D35,2)</f>
        <v>180.72</v>
      </c>
    </row>
    <row r="36" spans="1:5">
      <c r="A36" s="337" t="s">
        <v>70</v>
      </c>
      <c r="B36" s="338"/>
      <c r="C36" s="339"/>
      <c r="D36" s="41">
        <f>SUM(D34:D35)</f>
        <v>0.19444444444444442</v>
      </c>
      <c r="E36" s="40">
        <f>SUM(E34:E35)</f>
        <v>316.26</v>
      </c>
    </row>
    <row r="37" spans="1:5">
      <c r="A37" s="340" t="s">
        <v>70</v>
      </c>
      <c r="B37" s="341"/>
      <c r="C37" s="341"/>
      <c r="D37" s="341"/>
      <c r="E37" s="42">
        <f>SUM(E36:E36)</f>
        <v>316.26</v>
      </c>
    </row>
    <row r="38" spans="1:5">
      <c r="A38" s="342" t="s">
        <v>84</v>
      </c>
      <c r="B38" s="343"/>
      <c r="C38" s="343"/>
      <c r="D38" s="43" t="s">
        <v>85</v>
      </c>
      <c r="E38" s="44">
        <f>E29</f>
        <v>1626.48</v>
      </c>
    </row>
    <row r="39" spans="1:5">
      <c r="A39" s="342"/>
      <c r="B39" s="343"/>
      <c r="C39" s="343"/>
      <c r="D39" s="43" t="s">
        <v>86</v>
      </c>
      <c r="E39" s="45">
        <f>E37</f>
        <v>316.26</v>
      </c>
    </row>
    <row r="40" spans="1:5">
      <c r="A40" s="342"/>
      <c r="B40" s="343"/>
      <c r="C40" s="343"/>
      <c r="D40" s="43" t="s">
        <v>70</v>
      </c>
      <c r="E40" s="45">
        <f>SUM(E38:E39)</f>
        <v>1942.74</v>
      </c>
    </row>
    <row r="41" spans="1:5">
      <c r="A41" s="344" t="s">
        <v>87</v>
      </c>
      <c r="B41" s="345"/>
      <c r="C41" s="345"/>
      <c r="D41" s="345"/>
      <c r="E41" s="346"/>
    </row>
    <row r="42" spans="1:5">
      <c r="A42" s="33" t="s">
        <v>88</v>
      </c>
      <c r="B42" s="347" t="s">
        <v>89</v>
      </c>
      <c r="C42" s="347"/>
      <c r="D42" s="34" t="s">
        <v>90</v>
      </c>
      <c r="E42" s="35" t="s">
        <v>54</v>
      </c>
    </row>
    <row r="43" spans="1:5">
      <c r="A43" s="46" t="s">
        <v>67</v>
      </c>
      <c r="B43" s="330" t="s">
        <v>91</v>
      </c>
      <c r="C43" s="330"/>
      <c r="D43" s="47">
        <v>0.2</v>
      </c>
      <c r="E43" s="40">
        <f t="shared" ref="E43:E50" si="0">TRUNC($E$40*D43,2)</f>
        <v>388.54</v>
      </c>
    </row>
    <row r="44" spans="1:5">
      <c r="A44" s="46" t="s">
        <v>71</v>
      </c>
      <c r="B44" s="330" t="s">
        <v>92</v>
      </c>
      <c r="C44" s="330"/>
      <c r="D44" s="47">
        <v>2.5000000000000001E-2</v>
      </c>
      <c r="E44" s="40">
        <f t="shared" si="0"/>
        <v>48.56</v>
      </c>
    </row>
    <row r="45" spans="1:5">
      <c r="A45" s="48" t="s">
        <v>73</v>
      </c>
      <c r="B45" s="369" t="s">
        <v>116</v>
      </c>
      <c r="C45" s="369"/>
      <c r="D45" s="49">
        <v>2.1000000000000001E-2</v>
      </c>
      <c r="E45" s="40">
        <f t="shared" si="0"/>
        <v>40.79</v>
      </c>
    </row>
    <row r="46" spans="1:5">
      <c r="A46" s="46" t="s">
        <v>76</v>
      </c>
      <c r="B46" s="330" t="s">
        <v>93</v>
      </c>
      <c r="C46" s="330"/>
      <c r="D46" s="47">
        <v>1.4999999999999999E-2</v>
      </c>
      <c r="E46" s="40">
        <f t="shared" si="0"/>
        <v>29.14</v>
      </c>
    </row>
    <row r="47" spans="1:5">
      <c r="A47" s="46" t="s">
        <v>94</v>
      </c>
      <c r="B47" s="330" t="s">
        <v>95</v>
      </c>
      <c r="C47" s="330"/>
      <c r="D47" s="47">
        <v>0.01</v>
      </c>
      <c r="E47" s="40">
        <f t="shared" si="0"/>
        <v>19.420000000000002</v>
      </c>
    </row>
    <row r="48" spans="1:5">
      <c r="A48" s="46" t="s">
        <v>96</v>
      </c>
      <c r="B48" s="330" t="s">
        <v>97</v>
      </c>
      <c r="C48" s="330"/>
      <c r="D48" s="47">
        <v>6.0000000000000001E-3</v>
      </c>
      <c r="E48" s="40">
        <f t="shared" si="0"/>
        <v>11.65</v>
      </c>
    </row>
    <row r="49" spans="1:5">
      <c r="A49" s="46" t="s">
        <v>98</v>
      </c>
      <c r="B49" s="330" t="s">
        <v>99</v>
      </c>
      <c r="C49" s="330"/>
      <c r="D49" s="47">
        <v>2E-3</v>
      </c>
      <c r="E49" s="40">
        <f t="shared" si="0"/>
        <v>3.88</v>
      </c>
    </row>
    <row r="50" spans="1:5">
      <c r="A50" s="46" t="s">
        <v>100</v>
      </c>
      <c r="B50" s="330" t="s">
        <v>101</v>
      </c>
      <c r="C50" s="330"/>
      <c r="D50" s="47">
        <v>0.08</v>
      </c>
      <c r="E50" s="40">
        <f t="shared" si="0"/>
        <v>155.41</v>
      </c>
    </row>
    <row r="51" spans="1:5" ht="15" customHeight="1">
      <c r="A51" s="357" t="s">
        <v>70</v>
      </c>
      <c r="B51" s="358"/>
      <c r="C51" s="358"/>
      <c r="D51" s="359"/>
      <c r="E51" s="42">
        <f>SUM(E43:E50)</f>
        <v>697.39</v>
      </c>
    </row>
    <row r="52" spans="1:5">
      <c r="A52" s="352" t="s">
        <v>102</v>
      </c>
      <c r="B52" s="353"/>
      <c r="C52" s="353"/>
      <c r="D52" s="353"/>
      <c r="E52" s="354"/>
    </row>
    <row r="53" spans="1:5">
      <c r="A53" s="33" t="s">
        <v>103</v>
      </c>
      <c r="B53" s="355" t="s">
        <v>104</v>
      </c>
      <c r="C53" s="356"/>
      <c r="D53" s="34" t="s">
        <v>81</v>
      </c>
      <c r="E53" s="35" t="s">
        <v>54</v>
      </c>
    </row>
    <row r="54" spans="1:5">
      <c r="A54" s="360" t="s">
        <v>67</v>
      </c>
      <c r="B54" s="363" t="s">
        <v>105</v>
      </c>
      <c r="C54" s="50" t="s">
        <v>106</v>
      </c>
      <c r="D54" s="51">
        <v>20.832999999999998</v>
      </c>
      <c r="E54" s="366">
        <f>TRUNC(((D54*D55*D56))-($E$26*6%),2)</f>
        <v>79.45</v>
      </c>
    </row>
    <row r="55" spans="1:5">
      <c r="A55" s="361"/>
      <c r="B55" s="364"/>
      <c r="C55" s="50" t="s">
        <v>107</v>
      </c>
      <c r="D55" s="51">
        <v>3.9</v>
      </c>
      <c r="E55" s="367"/>
    </row>
    <row r="56" spans="1:5">
      <c r="A56" s="362"/>
      <c r="B56" s="365"/>
      <c r="C56" s="52" t="s">
        <v>108</v>
      </c>
      <c r="D56" s="51">
        <v>2</v>
      </c>
      <c r="E56" s="368"/>
    </row>
    <row r="57" spans="1:5">
      <c r="A57" s="387" t="s">
        <v>71</v>
      </c>
      <c r="B57" s="389" t="s">
        <v>109</v>
      </c>
      <c r="C57" s="390"/>
      <c r="D57" s="53">
        <v>21.5</v>
      </c>
      <c r="E57" s="393">
        <f>TRUNC((D54*D57*D58),2)</f>
        <v>358.32</v>
      </c>
    </row>
    <row r="58" spans="1:5">
      <c r="A58" s="388"/>
      <c r="B58" s="391"/>
      <c r="C58" s="392"/>
      <c r="D58" s="54">
        <v>0.8</v>
      </c>
      <c r="E58" s="394"/>
    </row>
    <row r="59" spans="1:5">
      <c r="A59" s="46" t="s">
        <v>73</v>
      </c>
      <c r="B59" s="370" t="s">
        <v>110</v>
      </c>
      <c r="C59" s="371"/>
      <c r="D59" s="55"/>
      <c r="E59" s="40">
        <v>0</v>
      </c>
    </row>
    <row r="60" spans="1:5">
      <c r="A60" s="46" t="s">
        <v>76</v>
      </c>
      <c r="B60" s="370" t="s">
        <v>111</v>
      </c>
      <c r="C60" s="371"/>
      <c r="D60" s="56"/>
      <c r="E60" s="40">
        <v>2</v>
      </c>
    </row>
    <row r="61" spans="1:5">
      <c r="A61" s="46" t="s">
        <v>94</v>
      </c>
      <c r="B61" s="370" t="s">
        <v>112</v>
      </c>
      <c r="C61" s="371"/>
      <c r="D61" s="55"/>
      <c r="E61" s="40">
        <v>0</v>
      </c>
    </row>
    <row r="62" spans="1:5">
      <c r="A62" s="46" t="s">
        <v>96</v>
      </c>
      <c r="B62" s="370" t="s">
        <v>112</v>
      </c>
      <c r="C62" s="371"/>
      <c r="D62" s="57"/>
      <c r="E62" s="40">
        <v>0</v>
      </c>
    </row>
    <row r="63" spans="1:5">
      <c r="A63" s="372" t="s">
        <v>113</v>
      </c>
      <c r="B63" s="373"/>
      <c r="C63" s="373"/>
      <c r="D63" s="374"/>
      <c r="E63" s="32">
        <f>SUM(E54:E62)</f>
        <v>439.77</v>
      </c>
    </row>
    <row r="64" spans="1:5">
      <c r="A64" s="375" t="s">
        <v>114</v>
      </c>
      <c r="B64" s="376"/>
      <c r="C64" s="376"/>
      <c r="D64" s="376"/>
      <c r="E64" s="377"/>
    </row>
    <row r="65" spans="1:5">
      <c r="A65" s="58">
        <v>2</v>
      </c>
      <c r="B65" s="378" t="s">
        <v>115</v>
      </c>
      <c r="C65" s="379"/>
      <c r="D65" s="380"/>
      <c r="E65" s="59" t="s">
        <v>54</v>
      </c>
    </row>
    <row r="66" spans="1:5">
      <c r="A66" s="58" t="s">
        <v>79</v>
      </c>
      <c r="B66" s="60" t="s">
        <v>80</v>
      </c>
      <c r="C66" s="61"/>
      <c r="D66" s="62"/>
      <c r="E66" s="63">
        <f>E37</f>
        <v>316.26</v>
      </c>
    </row>
    <row r="67" spans="1:5">
      <c r="A67" s="58" t="s">
        <v>88</v>
      </c>
      <c r="B67" s="60" t="s">
        <v>89</v>
      </c>
      <c r="C67" s="61"/>
      <c r="D67" s="62"/>
      <c r="E67" s="63">
        <f>E51</f>
        <v>697.39</v>
      </c>
    </row>
    <row r="68" spans="1:5">
      <c r="A68" s="58" t="s">
        <v>103</v>
      </c>
      <c r="B68" s="60" t="s">
        <v>104</v>
      </c>
      <c r="C68" s="61"/>
      <c r="D68" s="62"/>
      <c r="E68" s="63">
        <f>E63</f>
        <v>439.77</v>
      </c>
    </row>
    <row r="69" spans="1:5">
      <c r="A69" s="381" t="s">
        <v>70</v>
      </c>
      <c r="B69" s="382"/>
      <c r="C69" s="382"/>
      <c r="D69" s="383"/>
      <c r="E69" s="63">
        <f>SUM(E66:E68)</f>
        <v>1453.42</v>
      </c>
    </row>
    <row r="70" spans="1:5">
      <c r="A70" s="17"/>
      <c r="B70" s="15"/>
      <c r="C70" s="15"/>
      <c r="D70" s="15"/>
      <c r="E70" s="18"/>
    </row>
    <row r="71" spans="1:5">
      <c r="A71" s="384" t="s">
        <v>117</v>
      </c>
      <c r="B71" s="385"/>
      <c r="C71" s="385"/>
      <c r="D71" s="385"/>
      <c r="E71" s="386"/>
    </row>
    <row r="72" spans="1:5">
      <c r="A72" s="33">
        <v>3</v>
      </c>
      <c r="B72" s="347" t="s">
        <v>118</v>
      </c>
      <c r="C72" s="402"/>
      <c r="D72" s="402"/>
      <c r="E72" s="35" t="s">
        <v>54</v>
      </c>
    </row>
    <row r="73" spans="1:5">
      <c r="A73" s="46" t="s">
        <v>67</v>
      </c>
      <c r="B73" s="395" t="s">
        <v>119</v>
      </c>
      <c r="C73" s="395"/>
      <c r="D73" s="64">
        <f>((1/12)*0.05)</f>
        <v>4.1666666666666666E-3</v>
      </c>
      <c r="E73" s="40">
        <f>TRUNC(+$E$29*D73,2)</f>
        <v>6.77</v>
      </c>
    </row>
    <row r="74" spans="1:5">
      <c r="A74" s="46" t="s">
        <v>71</v>
      </c>
      <c r="B74" s="395" t="s">
        <v>122</v>
      </c>
      <c r="C74" s="395"/>
      <c r="D74" s="64">
        <f>D52*D73</f>
        <v>0</v>
      </c>
      <c r="E74" s="40">
        <f>TRUNC(+E73*D74,2)</f>
        <v>0</v>
      </c>
    </row>
    <row r="75" spans="1:5">
      <c r="A75" s="46" t="s">
        <v>73</v>
      </c>
      <c r="B75" s="395" t="s">
        <v>123</v>
      </c>
      <c r="C75" s="395"/>
      <c r="D75" s="64">
        <f>(0.08*0.4*D73)</f>
        <v>1.3333333333333334E-4</v>
      </c>
      <c r="E75" s="40">
        <f>ROUND(+$E$29*D75,2)</f>
        <v>0.22</v>
      </c>
    </row>
    <row r="76" spans="1:5">
      <c r="A76" s="46" t="s">
        <v>76</v>
      </c>
      <c r="B76" s="403" t="s">
        <v>120</v>
      </c>
      <c r="C76" s="403"/>
      <c r="D76" s="64">
        <f>((7/30)/12)*1</f>
        <v>1.9444444444444445E-2</v>
      </c>
      <c r="E76" s="40">
        <f>TRUNC(+D76*$E$29,2)</f>
        <v>31.62</v>
      </c>
    </row>
    <row r="77" spans="1:5">
      <c r="A77" s="46" t="s">
        <v>94</v>
      </c>
      <c r="B77" s="404" t="s">
        <v>121</v>
      </c>
      <c r="C77" s="404"/>
      <c r="D77" s="64">
        <f>SUM(D43:D50)</f>
        <v>0.35900000000000004</v>
      </c>
      <c r="E77" s="40">
        <f>TRUNC(+E76*D77,2)</f>
        <v>11.35</v>
      </c>
    </row>
    <row r="78" spans="1:5">
      <c r="A78" s="46" t="s">
        <v>96</v>
      </c>
      <c r="B78" s="395" t="s">
        <v>124</v>
      </c>
      <c r="C78" s="395"/>
      <c r="D78" s="64">
        <f>(0.08*0.4)*1</f>
        <v>3.2000000000000001E-2</v>
      </c>
      <c r="E78" s="40">
        <f>TRUNC(+E29*D78,E347)</f>
        <v>52</v>
      </c>
    </row>
    <row r="79" spans="1:5">
      <c r="A79" s="396" t="s">
        <v>70</v>
      </c>
      <c r="B79" s="397"/>
      <c r="C79" s="397"/>
      <c r="D79" s="397"/>
      <c r="E79" s="32">
        <f>SUM(E73:E78)</f>
        <v>101.96000000000001</v>
      </c>
    </row>
    <row r="80" spans="1:5">
      <c r="A80" s="17"/>
      <c r="B80" s="15"/>
      <c r="C80" s="15"/>
      <c r="D80" s="15"/>
      <c r="E80" s="18"/>
    </row>
    <row r="81" spans="1:5">
      <c r="A81" s="398" t="s">
        <v>125</v>
      </c>
      <c r="B81" s="399"/>
      <c r="C81" s="399"/>
      <c r="D81" s="65" t="s">
        <v>85</v>
      </c>
      <c r="E81" s="66">
        <f>E29</f>
        <v>1626.48</v>
      </c>
    </row>
    <row r="82" spans="1:5">
      <c r="A82" s="398"/>
      <c r="B82" s="399"/>
      <c r="C82" s="399"/>
      <c r="D82" s="65" t="s">
        <v>126</v>
      </c>
      <c r="E82" s="66">
        <f>E69</f>
        <v>1453.42</v>
      </c>
    </row>
    <row r="83" spans="1:5">
      <c r="A83" s="398"/>
      <c r="B83" s="399"/>
      <c r="C83" s="399"/>
      <c r="D83" s="65" t="s">
        <v>127</v>
      </c>
      <c r="E83" s="66">
        <f>E79</f>
        <v>101.96000000000001</v>
      </c>
    </row>
    <row r="84" spans="1:5">
      <c r="A84" s="398"/>
      <c r="B84" s="399"/>
      <c r="C84" s="399"/>
      <c r="D84" s="67" t="s">
        <v>113</v>
      </c>
      <c r="E84" s="45">
        <f>SUM(E81:E83)</f>
        <v>3181.86</v>
      </c>
    </row>
    <row r="85" spans="1:5">
      <c r="A85" s="17"/>
      <c r="B85" s="15"/>
      <c r="C85" s="15"/>
      <c r="D85" s="15"/>
      <c r="E85" s="18"/>
    </row>
    <row r="86" spans="1:5">
      <c r="A86" s="384" t="s">
        <v>128</v>
      </c>
      <c r="B86" s="385"/>
      <c r="C86" s="385"/>
      <c r="D86" s="385"/>
      <c r="E86" s="386"/>
    </row>
    <row r="87" spans="1:5">
      <c r="A87" s="352" t="s">
        <v>129</v>
      </c>
      <c r="B87" s="353"/>
      <c r="C87" s="353"/>
      <c r="D87" s="353"/>
      <c r="E87" s="354"/>
    </row>
    <row r="88" spans="1:5">
      <c r="A88" s="33" t="s">
        <v>130</v>
      </c>
      <c r="B88" s="400" t="s">
        <v>131</v>
      </c>
      <c r="C88" s="401"/>
      <c r="D88" s="34" t="s">
        <v>132</v>
      </c>
      <c r="E88" s="35" t="s">
        <v>54</v>
      </c>
    </row>
    <row r="89" spans="1:5" ht="16.5" customHeight="1">
      <c r="A89" s="46" t="s">
        <v>67</v>
      </c>
      <c r="B89" s="370" t="s">
        <v>133</v>
      </c>
      <c r="C89" s="371"/>
      <c r="D89" s="68">
        <f>(( 1+1/3)/12)/12</f>
        <v>9.2592592592592587E-3</v>
      </c>
      <c r="E89" s="40">
        <f t="shared" ref="E89:E94" si="1">TRUNC(+D89*$E$84,2)</f>
        <v>29.46</v>
      </c>
    </row>
    <row r="90" spans="1:5" ht="16.5" customHeight="1">
      <c r="A90" s="46" t="s">
        <v>71</v>
      </c>
      <c r="B90" s="414" t="s">
        <v>134</v>
      </c>
      <c r="C90" s="415"/>
      <c r="D90" s="68">
        <f>((2/30)/12)</f>
        <v>5.5555555555555558E-3</v>
      </c>
      <c r="E90" s="40">
        <f t="shared" si="1"/>
        <v>17.670000000000002</v>
      </c>
    </row>
    <row r="91" spans="1:5" ht="16.5" customHeight="1">
      <c r="A91" s="46" t="s">
        <v>73</v>
      </c>
      <c r="B91" s="370" t="s">
        <v>135</v>
      </c>
      <c r="C91" s="371"/>
      <c r="D91" s="68">
        <f>((5/30)/12)*0.02</f>
        <v>2.7777777777777778E-4</v>
      </c>
      <c r="E91" s="40">
        <f t="shared" si="1"/>
        <v>0.88</v>
      </c>
    </row>
    <row r="92" spans="1:5" ht="16.5" customHeight="1">
      <c r="A92" s="46" t="s">
        <v>76</v>
      </c>
      <c r="B92" s="370" t="s">
        <v>136</v>
      </c>
      <c r="C92" s="371"/>
      <c r="D92" s="68">
        <f>((15/30)/12)*0.08</f>
        <v>3.3333333333333331E-3</v>
      </c>
      <c r="E92" s="40">
        <f t="shared" si="1"/>
        <v>10.6</v>
      </c>
    </row>
    <row r="93" spans="1:5" ht="16.5" customHeight="1">
      <c r="A93" s="46" t="s">
        <v>94</v>
      </c>
      <c r="B93" s="370" t="s">
        <v>137</v>
      </c>
      <c r="C93" s="371"/>
      <c r="D93" s="69">
        <f>((1+1/3)/12)*0.03*((4/12))</f>
        <v>1.1111111111111109E-3</v>
      </c>
      <c r="E93" s="40">
        <f t="shared" si="1"/>
        <v>3.53</v>
      </c>
    </row>
    <row r="94" spans="1:5">
      <c r="A94" s="46" t="s">
        <v>96</v>
      </c>
      <c r="B94" s="370" t="s">
        <v>138</v>
      </c>
      <c r="C94" s="371"/>
      <c r="D94" s="47">
        <v>0</v>
      </c>
      <c r="E94" s="40">
        <f t="shared" si="1"/>
        <v>0</v>
      </c>
    </row>
    <row r="95" spans="1:5" ht="15" customHeight="1">
      <c r="A95" s="357" t="s">
        <v>70</v>
      </c>
      <c r="B95" s="358"/>
      <c r="C95" s="358"/>
      <c r="D95" s="359"/>
      <c r="E95" s="42">
        <f>SUM(E89:E94)</f>
        <v>62.140000000000008</v>
      </c>
    </row>
    <row r="96" spans="1:5" ht="15" customHeight="1">
      <c r="A96" s="306" t="s">
        <v>139</v>
      </c>
      <c r="B96" s="307"/>
      <c r="C96" s="307"/>
      <c r="D96" s="307"/>
      <c r="E96" s="405"/>
    </row>
    <row r="97" spans="1:5">
      <c r="A97" s="70" t="s">
        <v>140</v>
      </c>
      <c r="B97" s="71" t="s">
        <v>141</v>
      </c>
      <c r="C97" s="72"/>
      <c r="D97" s="73" t="s">
        <v>132</v>
      </c>
      <c r="E97" s="74" t="s">
        <v>54</v>
      </c>
    </row>
    <row r="98" spans="1:5">
      <c r="A98" s="46" t="s">
        <v>67</v>
      </c>
      <c r="B98" s="406" t="s">
        <v>144</v>
      </c>
      <c r="C98" s="407"/>
      <c r="D98" s="47"/>
      <c r="E98" s="75">
        <v>0</v>
      </c>
    </row>
    <row r="99" spans="1:5">
      <c r="A99" s="349" t="s">
        <v>70</v>
      </c>
      <c r="B99" s="350"/>
      <c r="C99" s="351"/>
      <c r="D99" s="76"/>
      <c r="E99" s="32">
        <f>SUM(E98)</f>
        <v>0</v>
      </c>
    </row>
    <row r="100" spans="1:5">
      <c r="A100" s="408" t="s">
        <v>142</v>
      </c>
      <c r="B100" s="409"/>
      <c r="C100" s="409"/>
      <c r="D100" s="409"/>
      <c r="E100" s="410"/>
    </row>
    <row r="101" spans="1:5">
      <c r="A101" s="77">
        <v>4</v>
      </c>
      <c r="B101" s="411" t="s">
        <v>143</v>
      </c>
      <c r="C101" s="412"/>
      <c r="D101" s="413"/>
      <c r="E101" s="78" t="s">
        <v>54</v>
      </c>
    </row>
    <row r="102" spans="1:5">
      <c r="A102" s="77" t="s">
        <v>130</v>
      </c>
      <c r="B102" s="79" t="s">
        <v>131</v>
      </c>
      <c r="C102" s="80"/>
      <c r="D102" s="81"/>
      <c r="E102" s="44">
        <f>+E95</f>
        <v>62.140000000000008</v>
      </c>
    </row>
    <row r="103" spans="1:5">
      <c r="A103" s="77" t="s">
        <v>140</v>
      </c>
      <c r="B103" s="79" t="s">
        <v>141</v>
      </c>
      <c r="C103" s="80"/>
      <c r="D103" s="81"/>
      <c r="E103" s="44">
        <f>+E99</f>
        <v>0</v>
      </c>
    </row>
    <row r="104" spans="1:5">
      <c r="A104" s="421" t="s">
        <v>70</v>
      </c>
      <c r="B104" s="422"/>
      <c r="C104" s="422"/>
      <c r="D104" s="423"/>
      <c r="E104" s="44">
        <f>SUM(E102:E103)</f>
        <v>62.140000000000008</v>
      </c>
    </row>
    <row r="105" spans="1:5">
      <c r="A105" s="17"/>
      <c r="B105" s="15"/>
      <c r="C105" s="15"/>
      <c r="D105" s="15"/>
      <c r="E105" s="18"/>
    </row>
    <row r="106" spans="1:5">
      <c r="A106" s="384" t="s">
        <v>145</v>
      </c>
      <c r="B106" s="385"/>
      <c r="C106" s="385"/>
      <c r="D106" s="385"/>
      <c r="E106" s="386"/>
    </row>
    <row r="107" spans="1:5">
      <c r="A107" s="33">
        <v>5</v>
      </c>
      <c r="B107" s="347" t="s">
        <v>146</v>
      </c>
      <c r="C107" s="347"/>
      <c r="D107" s="347"/>
      <c r="E107" s="35" t="s">
        <v>54</v>
      </c>
    </row>
    <row r="108" spans="1:5">
      <c r="A108" s="82" t="s">
        <v>67</v>
      </c>
      <c r="B108" s="404" t="s">
        <v>147</v>
      </c>
      <c r="C108" s="404"/>
      <c r="D108" s="404"/>
      <c r="E108" s="83">
        <f>Uniformes!B96/12</f>
        <v>48.82</v>
      </c>
    </row>
    <row r="109" spans="1:5">
      <c r="A109" s="82" t="s">
        <v>71</v>
      </c>
      <c r="B109" s="404" t="s">
        <v>149</v>
      </c>
      <c r="C109" s="404"/>
      <c r="D109" s="404"/>
      <c r="E109" s="84">
        <v>0</v>
      </c>
    </row>
    <row r="110" spans="1:5">
      <c r="A110" s="82" t="s">
        <v>73</v>
      </c>
      <c r="B110" s="404" t="s">
        <v>150</v>
      </c>
      <c r="C110" s="404"/>
      <c r="D110" s="404"/>
      <c r="E110" s="84">
        <f>Uniformes!C96/12</f>
        <v>10.246666666666666</v>
      </c>
    </row>
    <row r="111" spans="1:5">
      <c r="A111" s="46" t="s">
        <v>76</v>
      </c>
      <c r="B111" s="395" t="s">
        <v>148</v>
      </c>
      <c r="C111" s="395"/>
      <c r="D111" s="395"/>
      <c r="E111" s="40">
        <f>Uniformes!O2/12</f>
        <v>7.166666666666667E-2</v>
      </c>
    </row>
    <row r="112" spans="1:5">
      <c r="A112" s="396" t="s">
        <v>113</v>
      </c>
      <c r="B112" s="397"/>
      <c r="C112" s="397"/>
      <c r="D112" s="397"/>
      <c r="E112" s="32">
        <f>SUM(E108:E111)</f>
        <v>59.138333333333328</v>
      </c>
    </row>
    <row r="113" spans="1:5">
      <c r="A113" s="17"/>
      <c r="B113" s="15"/>
      <c r="C113" s="15"/>
      <c r="D113" s="15"/>
      <c r="E113" s="18"/>
    </row>
    <row r="114" spans="1:5">
      <c r="A114" s="398" t="s">
        <v>151</v>
      </c>
      <c r="B114" s="399"/>
      <c r="C114" s="399"/>
      <c r="D114" s="65" t="s">
        <v>85</v>
      </c>
      <c r="E114" s="66">
        <f>E81</f>
        <v>1626.48</v>
      </c>
    </row>
    <row r="115" spans="1:5">
      <c r="A115" s="398"/>
      <c r="B115" s="399"/>
      <c r="C115" s="399"/>
      <c r="D115" s="65" t="s">
        <v>126</v>
      </c>
      <c r="E115" s="66">
        <f>E82</f>
        <v>1453.42</v>
      </c>
    </row>
    <row r="116" spans="1:5">
      <c r="A116" s="398"/>
      <c r="B116" s="399"/>
      <c r="C116" s="399"/>
      <c r="D116" s="65" t="s">
        <v>127</v>
      </c>
      <c r="E116" s="66">
        <f>E83</f>
        <v>101.96000000000001</v>
      </c>
    </row>
    <row r="117" spans="1:5">
      <c r="A117" s="398"/>
      <c r="B117" s="399"/>
      <c r="C117" s="399"/>
      <c r="D117" s="65" t="s">
        <v>152</v>
      </c>
      <c r="E117" s="66">
        <f>E104</f>
        <v>62.140000000000008</v>
      </c>
    </row>
    <row r="118" spans="1:5">
      <c r="A118" s="398"/>
      <c r="B118" s="399"/>
      <c r="C118" s="399"/>
      <c r="D118" s="65" t="s">
        <v>153</v>
      </c>
      <c r="E118" s="66">
        <f>E112</f>
        <v>59.138333333333328</v>
      </c>
    </row>
    <row r="119" spans="1:5">
      <c r="A119" s="398"/>
      <c r="B119" s="399"/>
      <c r="C119" s="399"/>
      <c r="D119" s="67" t="s">
        <v>113</v>
      </c>
      <c r="E119" s="45">
        <f>SUM(E114:E118)</f>
        <v>3303.1383333333333</v>
      </c>
    </row>
    <row r="120" spans="1:5">
      <c r="A120" s="17"/>
      <c r="B120" s="15"/>
      <c r="C120" s="15"/>
      <c r="D120" s="15"/>
      <c r="E120" s="18"/>
    </row>
    <row r="121" spans="1:5">
      <c r="A121" s="416" t="s">
        <v>154</v>
      </c>
      <c r="B121" s="417"/>
      <c r="C121" s="417"/>
      <c r="D121" s="417"/>
      <c r="E121" s="418"/>
    </row>
    <row r="122" spans="1:5">
      <c r="A122" s="33">
        <v>6</v>
      </c>
      <c r="B122" s="355" t="s">
        <v>155</v>
      </c>
      <c r="C122" s="356"/>
      <c r="D122" s="34" t="s">
        <v>81</v>
      </c>
      <c r="E122" s="35" t="s">
        <v>54</v>
      </c>
    </row>
    <row r="123" spans="1:5">
      <c r="A123" s="85" t="s">
        <v>67</v>
      </c>
      <c r="B123" s="86" t="s">
        <v>156</v>
      </c>
      <c r="C123" s="419">
        <v>0.05</v>
      </c>
      <c r="D123" s="420"/>
      <c r="E123" s="87">
        <f>TRUNC(E119*C123,2)</f>
        <v>165.15</v>
      </c>
    </row>
    <row r="124" spans="1:5" ht="15.75" thickBot="1">
      <c r="A124" s="85" t="s">
        <v>71</v>
      </c>
      <c r="B124" s="86" t="s">
        <v>157</v>
      </c>
      <c r="C124" s="433">
        <v>2.5000000000000001E-2</v>
      </c>
      <c r="D124" s="434"/>
      <c r="E124" s="87">
        <f>TRUNC(C124*(E119+E123),2)</f>
        <v>86.7</v>
      </c>
    </row>
    <row r="125" spans="1:5" ht="15.75" thickBot="1">
      <c r="A125" s="88"/>
      <c r="B125" s="89" t="s">
        <v>158</v>
      </c>
      <c r="C125" s="435" t="s">
        <v>159</v>
      </c>
      <c r="D125" s="436"/>
      <c r="E125" s="90">
        <f>E119+E123+E124</f>
        <v>3554.9883333333332</v>
      </c>
    </row>
    <row r="126" spans="1:5" ht="15.75" thickBot="1">
      <c r="A126" s="88" t="s">
        <v>73</v>
      </c>
      <c r="B126" s="91" t="s">
        <v>160</v>
      </c>
      <c r="C126" s="92">
        <f>(D133*100)</f>
        <v>5.6499999999999995</v>
      </c>
      <c r="D126" s="93">
        <f>+(100-C126)/100</f>
        <v>0.94349999999999989</v>
      </c>
      <c r="E126" s="94">
        <f>TRUNC(E125/D126,2)</f>
        <v>3767.87</v>
      </c>
    </row>
    <row r="127" spans="1:5">
      <c r="A127" s="95"/>
      <c r="B127" s="96" t="s">
        <v>161</v>
      </c>
      <c r="C127" s="97"/>
      <c r="D127" s="98"/>
      <c r="E127" s="30"/>
    </row>
    <row r="128" spans="1:5">
      <c r="A128" s="95"/>
      <c r="B128" s="99" t="s">
        <v>248</v>
      </c>
      <c r="C128" s="100"/>
      <c r="D128" s="101">
        <v>6.4999999999999997E-3</v>
      </c>
      <c r="E128" s="30">
        <f>TRUNC(+E126*D128,2)</f>
        <v>24.49</v>
      </c>
    </row>
    <row r="129" spans="1:5">
      <c r="A129" s="95"/>
      <c r="B129" s="99" t="s">
        <v>249</v>
      </c>
      <c r="C129" s="100"/>
      <c r="D129" s="101">
        <v>0.03</v>
      </c>
      <c r="E129" s="30">
        <f>TRUNC(+E126*D129,2)</f>
        <v>113.03</v>
      </c>
    </row>
    <row r="130" spans="1:5">
      <c r="A130" s="95"/>
      <c r="B130" s="102" t="s">
        <v>162</v>
      </c>
      <c r="C130" s="103"/>
      <c r="D130" s="104"/>
      <c r="E130" s="30"/>
    </row>
    <row r="131" spans="1:5">
      <c r="A131" s="95"/>
      <c r="B131" s="102" t="s">
        <v>163</v>
      </c>
      <c r="C131" s="103"/>
      <c r="D131" s="103"/>
      <c r="E131" s="30"/>
    </row>
    <row r="132" spans="1:5">
      <c r="A132" s="95"/>
      <c r="B132" s="105" t="s">
        <v>250</v>
      </c>
      <c r="C132" s="100"/>
      <c r="D132" s="106">
        <v>0.02</v>
      </c>
      <c r="E132" s="107">
        <f>TRUNC(+E126*D132,2)</f>
        <v>75.349999999999994</v>
      </c>
    </row>
    <row r="133" spans="1:5">
      <c r="A133" s="108"/>
      <c r="B133" s="104" t="s">
        <v>164</v>
      </c>
      <c r="C133" s="104"/>
      <c r="D133" s="109">
        <f>SUM(D128:D132)</f>
        <v>5.6499999999999995E-2</v>
      </c>
      <c r="E133" s="30">
        <f>SUM(E128:E132)</f>
        <v>212.87</v>
      </c>
    </row>
    <row r="134" spans="1:5">
      <c r="A134" s="437" t="s">
        <v>113</v>
      </c>
      <c r="B134" s="438"/>
      <c r="C134" s="438"/>
      <c r="D134" s="439"/>
      <c r="E134" s="110">
        <f>E123+E124+E133</f>
        <v>464.72</v>
      </c>
    </row>
    <row r="135" spans="1:5">
      <c r="A135" s="17"/>
      <c r="B135" s="15"/>
      <c r="C135" s="15"/>
      <c r="D135" s="15"/>
      <c r="E135" s="18"/>
    </row>
    <row r="136" spans="1:5">
      <c r="A136" s="440" t="s">
        <v>165</v>
      </c>
      <c r="B136" s="441"/>
      <c r="C136" s="441"/>
      <c r="D136" s="441"/>
      <c r="E136" s="442"/>
    </row>
    <row r="137" spans="1:5">
      <c r="A137" s="306" t="s">
        <v>166</v>
      </c>
      <c r="B137" s="307"/>
      <c r="C137" s="307"/>
      <c r="D137" s="329"/>
      <c r="E137" s="24" t="s">
        <v>54</v>
      </c>
    </row>
    <row r="138" spans="1:5">
      <c r="A138" s="111" t="s">
        <v>67</v>
      </c>
      <c r="B138" s="424" t="s">
        <v>167</v>
      </c>
      <c r="C138" s="425"/>
      <c r="D138" s="426"/>
      <c r="E138" s="112">
        <f>E114</f>
        <v>1626.48</v>
      </c>
    </row>
    <row r="139" spans="1:5">
      <c r="A139" s="111" t="s">
        <v>71</v>
      </c>
      <c r="B139" s="424" t="s">
        <v>168</v>
      </c>
      <c r="C139" s="425"/>
      <c r="D139" s="426"/>
      <c r="E139" s="112">
        <f>E115</f>
        <v>1453.42</v>
      </c>
    </row>
    <row r="140" spans="1:5">
      <c r="A140" s="111" t="s">
        <v>73</v>
      </c>
      <c r="B140" s="424" t="s">
        <v>169</v>
      </c>
      <c r="C140" s="425"/>
      <c r="D140" s="426"/>
      <c r="E140" s="112">
        <f>E116</f>
        <v>101.96000000000001</v>
      </c>
    </row>
    <row r="141" spans="1:5">
      <c r="A141" s="111" t="s">
        <v>76</v>
      </c>
      <c r="B141" s="424" t="s">
        <v>170</v>
      </c>
      <c r="C141" s="425"/>
      <c r="D141" s="426"/>
      <c r="E141" s="112">
        <f>E117</f>
        <v>62.140000000000008</v>
      </c>
    </row>
    <row r="142" spans="1:5">
      <c r="A142" s="111" t="s">
        <v>94</v>
      </c>
      <c r="B142" s="113" t="s">
        <v>171</v>
      </c>
      <c r="C142" s="114"/>
      <c r="D142" s="115"/>
      <c r="E142" s="112">
        <f>E118</f>
        <v>59.138333333333328</v>
      </c>
    </row>
    <row r="143" spans="1:5" ht="15.75" thickBot="1">
      <c r="A143" s="116" t="s">
        <v>96</v>
      </c>
      <c r="B143" s="427" t="s">
        <v>172</v>
      </c>
      <c r="C143" s="428"/>
      <c r="D143" s="429"/>
      <c r="E143" s="117">
        <f>E134</f>
        <v>464.72</v>
      </c>
    </row>
    <row r="144" spans="1:5" ht="15.75" thickBot="1">
      <c r="A144" s="430" t="s">
        <v>173</v>
      </c>
      <c r="B144" s="431"/>
      <c r="C144" s="431"/>
      <c r="D144" s="432"/>
      <c r="E144" s="118">
        <f>SUM(E138:E143)</f>
        <v>3767.8583333333336</v>
      </c>
    </row>
  </sheetData>
  <mergeCells count="122">
    <mergeCell ref="B139:D139"/>
    <mergeCell ref="B140:D140"/>
    <mergeCell ref="B141:D141"/>
    <mergeCell ref="B143:D143"/>
    <mergeCell ref="A144:D144"/>
    <mergeCell ref="C124:D124"/>
    <mergeCell ref="C125:D125"/>
    <mergeCell ref="A134:D134"/>
    <mergeCell ref="A136:E136"/>
    <mergeCell ref="A137:D137"/>
    <mergeCell ref="B138:D138"/>
    <mergeCell ref="B111:D111"/>
    <mergeCell ref="A112:D112"/>
    <mergeCell ref="A114:C119"/>
    <mergeCell ref="A121:E121"/>
    <mergeCell ref="B122:C122"/>
    <mergeCell ref="C123:D123"/>
    <mergeCell ref="A104:D104"/>
    <mergeCell ref="A106:E106"/>
    <mergeCell ref="B107:D107"/>
    <mergeCell ref="B108:D108"/>
    <mergeCell ref="B109:D109"/>
    <mergeCell ref="B110:D110"/>
    <mergeCell ref="A95:D95"/>
    <mergeCell ref="A96:E96"/>
    <mergeCell ref="B98:C98"/>
    <mergeCell ref="A99:C99"/>
    <mergeCell ref="A100:E100"/>
    <mergeCell ref="B101:D101"/>
    <mergeCell ref="B89:C89"/>
    <mergeCell ref="B90:C90"/>
    <mergeCell ref="B91:C91"/>
    <mergeCell ref="B92:C92"/>
    <mergeCell ref="B93:C93"/>
    <mergeCell ref="B94:C94"/>
    <mergeCell ref="B78:C78"/>
    <mergeCell ref="A79:D79"/>
    <mergeCell ref="A81:C84"/>
    <mergeCell ref="A86:E86"/>
    <mergeCell ref="A87:E87"/>
    <mergeCell ref="B88:C88"/>
    <mergeCell ref="B72:D72"/>
    <mergeCell ref="B73:C73"/>
    <mergeCell ref="B74:C74"/>
    <mergeCell ref="B75:C75"/>
    <mergeCell ref="B76:C76"/>
    <mergeCell ref="B77:C77"/>
    <mergeCell ref="B62:C62"/>
    <mergeCell ref="A63:D63"/>
    <mergeCell ref="A64:E64"/>
    <mergeCell ref="B65:D65"/>
    <mergeCell ref="A69:D69"/>
    <mergeCell ref="A71:E71"/>
    <mergeCell ref="A57:A58"/>
    <mergeCell ref="B57:C58"/>
    <mergeCell ref="E57:E58"/>
    <mergeCell ref="B59:C59"/>
    <mergeCell ref="B60:C60"/>
    <mergeCell ref="B61:C61"/>
    <mergeCell ref="B50:C50"/>
    <mergeCell ref="A51:D51"/>
    <mergeCell ref="A52:E52"/>
    <mergeCell ref="B53:C53"/>
    <mergeCell ref="A54:A56"/>
    <mergeCell ref="B54:B56"/>
    <mergeCell ref="E54:E56"/>
    <mergeCell ref="B44:C44"/>
    <mergeCell ref="B45:C45"/>
    <mergeCell ref="B46:C46"/>
    <mergeCell ref="B47:C47"/>
    <mergeCell ref="B48:C48"/>
    <mergeCell ref="B49:C49"/>
    <mergeCell ref="A36:C36"/>
    <mergeCell ref="A37:D37"/>
    <mergeCell ref="A38:C40"/>
    <mergeCell ref="A41:E41"/>
    <mergeCell ref="B42:C42"/>
    <mergeCell ref="B43:C43"/>
    <mergeCell ref="B28:C28"/>
    <mergeCell ref="B25:C25"/>
    <mergeCell ref="A29:D29"/>
    <mergeCell ref="A31:E31"/>
    <mergeCell ref="A32:E32"/>
    <mergeCell ref="B33:C33"/>
    <mergeCell ref="B21:C21"/>
    <mergeCell ref="D21:E21"/>
    <mergeCell ref="A23:E23"/>
    <mergeCell ref="B24:C24"/>
    <mergeCell ref="B26:C26"/>
    <mergeCell ref="B27:C27"/>
    <mergeCell ref="B18:C18"/>
    <mergeCell ref="D18:E18"/>
    <mergeCell ref="B19:C19"/>
    <mergeCell ref="D19:E19"/>
    <mergeCell ref="B20:C20"/>
    <mergeCell ref="D20:E20"/>
    <mergeCell ref="A14:E14"/>
    <mergeCell ref="A15:C15"/>
    <mergeCell ref="D15:E15"/>
    <mergeCell ref="B16:C16"/>
    <mergeCell ref="D16:E16"/>
    <mergeCell ref="B17:C17"/>
    <mergeCell ref="D17:E17"/>
    <mergeCell ref="A10:E10"/>
    <mergeCell ref="A11:B11"/>
    <mergeCell ref="D11:E11"/>
    <mergeCell ref="A12:B12"/>
    <mergeCell ref="D12:E12"/>
    <mergeCell ref="A13:E13"/>
    <mergeCell ref="B6:C6"/>
    <mergeCell ref="D6:E6"/>
    <mergeCell ref="B7:C7"/>
    <mergeCell ref="D7:E7"/>
    <mergeCell ref="B8:C8"/>
    <mergeCell ref="D8:E8"/>
    <mergeCell ref="A1:E2"/>
    <mergeCell ref="A3:C3"/>
    <mergeCell ref="D3:E3"/>
    <mergeCell ref="A4:C4"/>
    <mergeCell ref="D4:E4"/>
    <mergeCell ref="B5:C5"/>
    <mergeCell ref="D5:E5"/>
  </mergeCells>
  <hyperlinks>
    <hyperlink ref="B48" r:id="rId1" display="08 - Sebrae 0,3% ou 0,6% - IN nº 03, MPS/SRP/2005, Anexo II e III ver código da Tabel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47</vt:i4>
      </vt:variant>
      <vt:variant>
        <vt:lpstr>Intervalos nomeados</vt:lpstr>
      </vt:variant>
      <vt:variant>
        <vt:i4>1</vt:i4>
      </vt:variant>
    </vt:vector>
  </HeadingPairs>
  <TitlesOfParts>
    <vt:vector size="48" baseType="lpstr">
      <vt:lpstr>Uniformes</vt:lpstr>
      <vt:lpstr>QUADRO RESUMO</vt:lpstr>
      <vt:lpstr>ANALISTA_MIDIAS</vt:lpstr>
      <vt:lpstr>AUX_ADM_NIVEL_1_30</vt:lpstr>
      <vt:lpstr>AUX_ADM_NIVEL_1_40</vt:lpstr>
      <vt:lpstr>AUX_ADM_NIVEL_1_44</vt:lpstr>
      <vt:lpstr>AUX_ADM_NIVEL_2</vt:lpstr>
      <vt:lpstr>ASG_INS_0</vt:lpstr>
      <vt:lpstr>ASG_INS_20%</vt:lpstr>
      <vt:lpstr>ASG_INS_40%</vt:lpstr>
      <vt:lpstr>BOMBEIRO</vt:lpstr>
      <vt:lpstr>ELETRICISTA</vt:lpstr>
      <vt:lpstr>ENC_LIMPEZA</vt:lpstr>
      <vt:lpstr>JARDINEIRO</vt:lpstr>
      <vt:lpstr>LAV_VEICULOS</vt:lpstr>
      <vt:lpstr>MARCENEIRO</vt:lpstr>
      <vt:lpstr>MEC_MANUTENÇÃO</vt:lpstr>
      <vt:lpstr>MEC_REFRIGERAÇÃO</vt:lpstr>
      <vt:lpstr>MOTORISTA</vt:lpstr>
      <vt:lpstr>ORG_EVENTOS</vt:lpstr>
      <vt:lpstr>PEDREIRO</vt:lpstr>
      <vt:lpstr>PINTOR</vt:lpstr>
      <vt:lpstr>PORTARIA_36</vt:lpstr>
      <vt:lpstr>PORTARIA_12x36</vt:lpstr>
      <vt:lpstr>PORTARIA_44</vt:lpstr>
      <vt:lpstr>SERRALHEIRO</vt:lpstr>
      <vt:lpstr>SERV_LIMP_N1</vt:lpstr>
      <vt:lpstr>SERV_LIMP_N1_INS_20%</vt:lpstr>
      <vt:lpstr>SERV_LIMP_N1_INS_40%</vt:lpstr>
      <vt:lpstr>SERV_LIMP_N1_INS_40%+AN</vt:lpstr>
      <vt:lpstr>SERV_LIMP_N2_INS_20%</vt:lpstr>
      <vt:lpstr>SERV_LIMP_N2_INS_40%</vt:lpstr>
      <vt:lpstr>SERVENTE_PEDREIRO</vt:lpstr>
      <vt:lpstr>SUPER_SEGURANÇA</vt:lpstr>
      <vt:lpstr>TEC_ENFERMAGEM</vt:lpstr>
      <vt:lpstr>TEC_FARMÁCIA_40</vt:lpstr>
      <vt:lpstr>TEC_FARMÁCIA_44</vt:lpstr>
      <vt:lpstr>TEC_BIOTERISMO</vt:lpstr>
      <vt:lpstr>TEC_NECROPSIA</vt:lpstr>
      <vt:lpstr>TEC_OPERAC_AUDIOVISUAIS</vt:lpstr>
      <vt:lpstr>TEC_PROTESE_DENTARIA</vt:lpstr>
      <vt:lpstr>TEC_REDE_T.I</vt:lpstr>
      <vt:lpstr>TEC_SUPORTE_USUARIO_40</vt:lpstr>
      <vt:lpstr>TEC_SUPORTE_USUARIO_44</vt:lpstr>
      <vt:lpstr>VIGIA_DIURNO</vt:lpstr>
      <vt:lpstr>VIGIA_NOTURNO</vt:lpstr>
      <vt:lpstr>WEBDESIGNER</vt:lpstr>
      <vt:lpstr>'QUADRO RESUMO'!Titulos_de_impressao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Divisão de Contratos e Convênios</dc:creator>
  <cp:lastModifiedBy>Divisão de Contratos e Convênios</cp:lastModifiedBy>
  <cp:lastPrinted>2022-11-09T19:08:59Z</cp:lastPrinted>
  <dcterms:created xsi:type="dcterms:W3CDTF">2022-11-09T10:47:16Z</dcterms:created>
  <dcterms:modified xsi:type="dcterms:W3CDTF">2022-12-20T11:43:06Z</dcterms:modified>
</cp:coreProperties>
</file>